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aaziz/Downloads/"/>
    </mc:Choice>
  </mc:AlternateContent>
  <xr:revisionPtr revIDLastSave="0" documentId="8_{45A329D3-680E-3B49-8A43-338012649864}" xr6:coauthVersionLast="47" xr6:coauthVersionMax="47" xr10:uidLastSave="{00000000-0000-0000-0000-000000000000}"/>
  <bookViews>
    <workbookView xWindow="780" yWindow="1000" windowWidth="27640" windowHeight="16180" xr2:uid="{09CA3282-52D3-8544-A041-B293CE27D1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0" i="1" l="1"/>
  <c r="P100" i="1" s="1"/>
  <c r="M100" i="1"/>
  <c r="Q100" i="1" s="1"/>
  <c r="I100" i="1"/>
  <c r="Q99" i="1"/>
  <c r="N99" i="1"/>
  <c r="P99" i="1" s="1"/>
  <c r="M99" i="1"/>
  <c r="O99" i="1" s="1"/>
  <c r="I99" i="1"/>
  <c r="Q98" i="1"/>
  <c r="P98" i="1"/>
  <c r="N98" i="1"/>
  <c r="M98" i="1"/>
  <c r="O98" i="1" s="1"/>
  <c r="I98" i="1"/>
  <c r="Q97" i="1"/>
  <c r="P97" i="1"/>
  <c r="O97" i="1"/>
  <c r="N97" i="1"/>
  <c r="M97" i="1"/>
  <c r="I97" i="1"/>
  <c r="Q96" i="1"/>
  <c r="O96" i="1"/>
  <c r="N96" i="1"/>
  <c r="P96" i="1" s="1"/>
  <c r="M96" i="1"/>
  <c r="I96" i="1"/>
  <c r="P95" i="1"/>
  <c r="N95" i="1"/>
  <c r="M95" i="1"/>
  <c r="Q95" i="1" s="1"/>
  <c r="I95" i="1"/>
  <c r="P94" i="1"/>
  <c r="O94" i="1"/>
  <c r="N94" i="1"/>
  <c r="M94" i="1"/>
  <c r="Q94" i="1" s="1"/>
  <c r="I94" i="1"/>
  <c r="O93" i="1"/>
  <c r="N93" i="1"/>
  <c r="P93" i="1" s="1"/>
  <c r="M93" i="1"/>
  <c r="Q93" i="1" s="1"/>
  <c r="I93" i="1"/>
  <c r="N92" i="1"/>
  <c r="P92" i="1" s="1"/>
  <c r="M92" i="1"/>
  <c r="Q92" i="1" s="1"/>
  <c r="I92" i="1"/>
  <c r="Q91" i="1"/>
  <c r="N91" i="1"/>
  <c r="P91" i="1" s="1"/>
  <c r="M91" i="1"/>
  <c r="O91" i="1" s="1"/>
  <c r="I91" i="1"/>
  <c r="Q90" i="1"/>
  <c r="P90" i="1"/>
  <c r="N90" i="1"/>
  <c r="M90" i="1"/>
  <c r="O90" i="1" s="1"/>
  <c r="I90" i="1"/>
  <c r="Q89" i="1"/>
  <c r="P89" i="1"/>
  <c r="O89" i="1"/>
  <c r="N89" i="1"/>
  <c r="M89" i="1"/>
  <c r="I89" i="1"/>
  <c r="Q88" i="1"/>
  <c r="O88" i="1"/>
  <c r="N88" i="1"/>
  <c r="P88" i="1" s="1"/>
  <c r="M88" i="1"/>
  <c r="I88" i="1"/>
  <c r="P87" i="1"/>
  <c r="N87" i="1"/>
  <c r="M87" i="1"/>
  <c r="Q87" i="1" s="1"/>
  <c r="I87" i="1"/>
  <c r="P86" i="1"/>
  <c r="O86" i="1"/>
  <c r="N86" i="1"/>
  <c r="M86" i="1"/>
  <c r="Q86" i="1" s="1"/>
  <c r="I86" i="1"/>
  <c r="O85" i="1"/>
  <c r="N85" i="1"/>
  <c r="P85" i="1" s="1"/>
  <c r="M85" i="1"/>
  <c r="Q85" i="1" s="1"/>
  <c r="I85" i="1"/>
  <c r="N84" i="1"/>
  <c r="P84" i="1" s="1"/>
  <c r="M84" i="1"/>
  <c r="O84" i="1" s="1"/>
  <c r="H84" i="1"/>
  <c r="Q84" i="1" s="1"/>
  <c r="N83" i="1"/>
  <c r="P83" i="1" s="1"/>
  <c r="M83" i="1"/>
  <c r="Q83" i="1" s="1"/>
  <c r="I83" i="1"/>
  <c r="Q82" i="1"/>
  <c r="N82" i="1"/>
  <c r="P82" i="1" s="1"/>
  <c r="M82" i="1"/>
  <c r="O82" i="1" s="1"/>
  <c r="I82" i="1"/>
  <c r="P81" i="1"/>
  <c r="N81" i="1"/>
  <c r="M81" i="1"/>
  <c r="O81" i="1" s="1"/>
  <c r="H81" i="1"/>
  <c r="I81" i="1" s="1"/>
  <c r="Q80" i="1"/>
  <c r="P80" i="1"/>
  <c r="N80" i="1"/>
  <c r="M80" i="1"/>
  <c r="O80" i="1" s="1"/>
  <c r="I80" i="1"/>
  <c r="Q79" i="1"/>
  <c r="P79" i="1"/>
  <c r="O79" i="1"/>
  <c r="N79" i="1"/>
  <c r="M79" i="1"/>
  <c r="I79" i="1"/>
  <c r="Q78" i="1"/>
  <c r="O78" i="1"/>
  <c r="N78" i="1"/>
  <c r="P78" i="1" s="1"/>
  <c r="M78" i="1"/>
  <c r="I78" i="1"/>
  <c r="P77" i="1"/>
  <c r="N77" i="1"/>
  <c r="M77" i="1"/>
  <c r="Q77" i="1" s="1"/>
  <c r="I77" i="1"/>
  <c r="P76" i="1"/>
  <c r="O76" i="1"/>
  <c r="N76" i="1"/>
  <c r="M76" i="1"/>
  <c r="Q76" i="1" s="1"/>
  <c r="I76" i="1"/>
  <c r="O75" i="1"/>
  <c r="N75" i="1"/>
  <c r="P75" i="1" s="1"/>
  <c r="M75" i="1"/>
  <c r="Q75" i="1" s="1"/>
  <c r="I75" i="1"/>
  <c r="N74" i="1"/>
  <c r="P74" i="1" s="1"/>
  <c r="M74" i="1"/>
  <c r="Q74" i="1" s="1"/>
  <c r="I74" i="1"/>
  <c r="Q73" i="1"/>
  <c r="N73" i="1"/>
  <c r="P73" i="1" s="1"/>
  <c r="M73" i="1"/>
  <c r="O73" i="1" s="1"/>
  <c r="I73" i="1"/>
  <c r="Q72" i="1"/>
  <c r="P72" i="1"/>
  <c r="N72" i="1"/>
  <c r="M72" i="1"/>
  <c r="O72" i="1" s="1"/>
  <c r="I72" i="1"/>
  <c r="P71" i="1"/>
  <c r="O71" i="1"/>
  <c r="N71" i="1"/>
  <c r="M71" i="1"/>
  <c r="H71" i="1"/>
  <c r="I71" i="1" s="1"/>
  <c r="P70" i="1"/>
  <c r="O70" i="1"/>
  <c r="N70" i="1"/>
  <c r="M70" i="1"/>
  <c r="H70" i="1"/>
  <c r="I70" i="1" s="1"/>
  <c r="Q69" i="1"/>
  <c r="P69" i="1"/>
  <c r="O69" i="1"/>
  <c r="N69" i="1"/>
  <c r="M69" i="1"/>
  <c r="I69" i="1"/>
  <c r="Q68" i="1"/>
  <c r="O68" i="1"/>
  <c r="N68" i="1"/>
  <c r="P68" i="1" s="1"/>
  <c r="M68" i="1"/>
  <c r="H68" i="1"/>
  <c r="I68" i="1" s="1"/>
  <c r="Q67" i="1"/>
  <c r="O67" i="1"/>
  <c r="N67" i="1"/>
  <c r="P67" i="1" s="1"/>
  <c r="M67" i="1"/>
  <c r="I67" i="1"/>
  <c r="P66" i="1"/>
  <c r="N66" i="1"/>
  <c r="M66" i="1"/>
  <c r="Q66" i="1" s="1"/>
  <c r="I66" i="1"/>
  <c r="H66" i="1"/>
  <c r="P65" i="1"/>
  <c r="N65" i="1"/>
  <c r="M65" i="1"/>
  <c r="Q65" i="1" s="1"/>
  <c r="I65" i="1"/>
  <c r="P64" i="1"/>
  <c r="N64" i="1"/>
  <c r="M64" i="1"/>
  <c r="Q64" i="1" s="1"/>
  <c r="I64" i="1"/>
  <c r="O63" i="1"/>
  <c r="N63" i="1"/>
  <c r="P63" i="1" s="1"/>
  <c r="M63" i="1"/>
  <c r="Q63" i="1" s="1"/>
  <c r="I63" i="1"/>
  <c r="N62" i="1"/>
  <c r="P62" i="1" s="1"/>
  <c r="M62" i="1"/>
  <c r="Q62" i="1" s="1"/>
  <c r="I62" i="1"/>
  <c r="Q61" i="1"/>
  <c r="P61" i="1"/>
  <c r="N61" i="1"/>
  <c r="M61" i="1"/>
  <c r="O61" i="1" s="1"/>
  <c r="I61" i="1"/>
  <c r="H61" i="1"/>
  <c r="Q60" i="1"/>
  <c r="P60" i="1"/>
  <c r="N60" i="1"/>
  <c r="M60" i="1"/>
  <c r="O60" i="1" s="1"/>
  <c r="I60" i="1"/>
  <c r="H60" i="1"/>
  <c r="Q59" i="1"/>
  <c r="P59" i="1"/>
  <c r="N59" i="1"/>
  <c r="M59" i="1"/>
  <c r="O59" i="1" s="1"/>
  <c r="I59" i="1"/>
  <c r="P58" i="1"/>
  <c r="O58" i="1"/>
  <c r="N58" i="1"/>
  <c r="M58" i="1"/>
  <c r="H58" i="1"/>
  <c r="I58" i="1" s="1"/>
  <c r="P57" i="1"/>
  <c r="O57" i="1"/>
  <c r="N57" i="1"/>
  <c r="M57" i="1"/>
  <c r="H57" i="1"/>
  <c r="I57" i="1" s="1"/>
  <c r="P56" i="1"/>
  <c r="O56" i="1"/>
  <c r="N56" i="1"/>
  <c r="M56" i="1"/>
  <c r="H56" i="1"/>
  <c r="I56" i="1" s="1"/>
  <c r="Q55" i="1"/>
  <c r="P55" i="1"/>
  <c r="N55" i="1"/>
  <c r="M55" i="1"/>
  <c r="O55" i="1" s="1"/>
  <c r="H55" i="1"/>
  <c r="I55" i="1" s="1"/>
  <c r="Q54" i="1"/>
  <c r="P54" i="1"/>
  <c r="N54" i="1"/>
  <c r="M54" i="1"/>
  <c r="O54" i="1" s="1"/>
  <c r="I54" i="1"/>
  <c r="Q53" i="1"/>
  <c r="P53" i="1"/>
  <c r="O53" i="1"/>
  <c r="N53" i="1"/>
  <c r="M53" i="1"/>
  <c r="I53" i="1"/>
  <c r="Q52" i="1"/>
  <c r="O52" i="1"/>
  <c r="N52" i="1"/>
  <c r="P52" i="1" s="1"/>
  <c r="M52" i="1"/>
  <c r="I52" i="1"/>
  <c r="N51" i="1"/>
  <c r="P51" i="1" s="1"/>
  <c r="M51" i="1"/>
  <c r="Q51" i="1" s="1"/>
  <c r="I51" i="1"/>
  <c r="P50" i="1"/>
  <c r="N50" i="1"/>
  <c r="M50" i="1"/>
  <c r="O50" i="1" s="1"/>
  <c r="I50" i="1"/>
  <c r="O49" i="1"/>
  <c r="N49" i="1"/>
  <c r="P49" i="1" s="1"/>
  <c r="M49" i="1"/>
  <c r="Q49" i="1" s="1"/>
  <c r="I49" i="1"/>
  <c r="N48" i="1"/>
  <c r="P48" i="1" s="1"/>
  <c r="M48" i="1"/>
  <c r="Q48" i="1" s="1"/>
  <c r="I48" i="1"/>
  <c r="Q47" i="1"/>
  <c r="N47" i="1"/>
  <c r="P47" i="1" s="1"/>
  <c r="M47" i="1"/>
  <c r="O47" i="1" s="1"/>
  <c r="I47" i="1"/>
  <c r="H47" i="1"/>
  <c r="Q46" i="1"/>
  <c r="N46" i="1"/>
  <c r="P46" i="1" s="1"/>
  <c r="M46" i="1"/>
  <c r="O46" i="1" s="1"/>
  <c r="I46" i="1"/>
  <c r="H46" i="1"/>
  <c r="Q45" i="1"/>
  <c r="N45" i="1"/>
  <c r="P45" i="1" s="1"/>
  <c r="M45" i="1"/>
  <c r="O45" i="1" s="1"/>
  <c r="I45" i="1"/>
  <c r="H45" i="1"/>
  <c r="Q44" i="1"/>
  <c r="N44" i="1"/>
  <c r="P44" i="1" s="1"/>
  <c r="M44" i="1"/>
  <c r="O44" i="1" s="1"/>
  <c r="I44" i="1"/>
  <c r="H44" i="1"/>
  <c r="Q43" i="1"/>
  <c r="N43" i="1"/>
  <c r="P43" i="1" s="1"/>
  <c r="M43" i="1"/>
  <c r="O43" i="1" s="1"/>
  <c r="I43" i="1"/>
  <c r="H43" i="1"/>
  <c r="Q42" i="1"/>
  <c r="N42" i="1"/>
  <c r="P42" i="1" s="1"/>
  <c r="M42" i="1"/>
  <c r="O42" i="1" s="1"/>
  <c r="I42" i="1"/>
  <c r="H42" i="1"/>
  <c r="Q41" i="1"/>
  <c r="N41" i="1"/>
  <c r="P41" i="1" s="1"/>
  <c r="M41" i="1"/>
  <c r="O41" i="1" s="1"/>
  <c r="I41" i="1"/>
  <c r="Q40" i="1"/>
  <c r="P40" i="1"/>
  <c r="N40" i="1"/>
  <c r="M40" i="1"/>
  <c r="O40" i="1" s="1"/>
  <c r="I40" i="1"/>
  <c r="Q39" i="1"/>
  <c r="P39" i="1"/>
  <c r="O39" i="1"/>
  <c r="N39" i="1"/>
  <c r="M39" i="1"/>
  <c r="I39" i="1"/>
  <c r="Q38" i="1"/>
  <c r="O38" i="1"/>
  <c r="N38" i="1"/>
  <c r="P38" i="1" s="1"/>
  <c r="M38" i="1"/>
  <c r="I38" i="1"/>
  <c r="N37" i="1"/>
  <c r="P37" i="1" s="1"/>
  <c r="M37" i="1"/>
  <c r="Q37" i="1" s="1"/>
  <c r="I37" i="1"/>
  <c r="P36" i="1"/>
  <c r="N36" i="1"/>
  <c r="M36" i="1"/>
  <c r="Q36" i="1" s="1"/>
  <c r="I36" i="1"/>
  <c r="O35" i="1"/>
  <c r="N35" i="1"/>
  <c r="P35" i="1" s="1"/>
  <c r="M35" i="1"/>
  <c r="Q35" i="1" s="1"/>
  <c r="I35" i="1"/>
  <c r="N34" i="1"/>
  <c r="P34" i="1" s="1"/>
  <c r="M34" i="1"/>
  <c r="Q34" i="1" s="1"/>
  <c r="I34" i="1"/>
  <c r="Q33" i="1"/>
  <c r="N33" i="1"/>
  <c r="P33" i="1" s="1"/>
  <c r="M33" i="1"/>
  <c r="O33" i="1" s="1"/>
  <c r="I33" i="1"/>
  <c r="Q32" i="1"/>
  <c r="P32" i="1"/>
  <c r="N32" i="1"/>
  <c r="M32" i="1"/>
  <c r="O32" i="1" s="1"/>
  <c r="I32" i="1"/>
  <c r="Q31" i="1"/>
  <c r="P31" i="1"/>
  <c r="O31" i="1"/>
  <c r="N31" i="1"/>
  <c r="M31" i="1"/>
  <c r="I31" i="1"/>
  <c r="Q30" i="1"/>
  <c r="O30" i="1"/>
  <c r="N30" i="1"/>
  <c r="P30" i="1" s="1"/>
  <c r="M30" i="1"/>
  <c r="H30" i="1"/>
  <c r="I30" i="1" s="1"/>
  <c r="Q29" i="1"/>
  <c r="O29" i="1"/>
  <c r="N29" i="1"/>
  <c r="P29" i="1" s="1"/>
  <c r="M29" i="1"/>
  <c r="H29" i="1"/>
  <c r="I29" i="1" s="1"/>
  <c r="Q28" i="1"/>
  <c r="O28" i="1"/>
  <c r="N28" i="1"/>
  <c r="P28" i="1" s="1"/>
  <c r="M28" i="1"/>
  <c r="I28" i="1"/>
  <c r="N27" i="1"/>
  <c r="P27" i="1" s="1"/>
  <c r="M27" i="1"/>
  <c r="Q27" i="1" s="1"/>
  <c r="I27" i="1"/>
  <c r="P26" i="1"/>
  <c r="N26" i="1"/>
  <c r="M26" i="1"/>
  <c r="Q26" i="1" s="1"/>
  <c r="I26" i="1"/>
  <c r="O25" i="1"/>
  <c r="N25" i="1"/>
  <c r="P25" i="1" s="1"/>
  <c r="M25" i="1"/>
  <c r="Q25" i="1" s="1"/>
  <c r="I25" i="1"/>
  <c r="N24" i="1"/>
  <c r="P24" i="1" s="1"/>
  <c r="M24" i="1"/>
  <c r="Q24" i="1" s="1"/>
  <c r="I24" i="1"/>
  <c r="Q23" i="1"/>
  <c r="P23" i="1"/>
  <c r="N23" i="1"/>
  <c r="M23" i="1"/>
  <c r="O23" i="1" s="1"/>
  <c r="I23" i="1"/>
  <c r="Q22" i="1"/>
  <c r="P22" i="1"/>
  <c r="O22" i="1"/>
  <c r="N22" i="1"/>
  <c r="M22" i="1"/>
  <c r="I22" i="1"/>
  <c r="Q21" i="1"/>
  <c r="P21" i="1"/>
  <c r="O21" i="1"/>
  <c r="N21" i="1"/>
  <c r="M21" i="1"/>
  <c r="I21" i="1"/>
  <c r="Q20" i="1"/>
  <c r="O20" i="1"/>
  <c r="N20" i="1"/>
  <c r="P20" i="1" s="1"/>
  <c r="M20" i="1"/>
  <c r="I20" i="1"/>
  <c r="N19" i="1"/>
  <c r="P19" i="1" s="1"/>
  <c r="M19" i="1"/>
  <c r="Q19" i="1" s="1"/>
  <c r="I19" i="1"/>
  <c r="H19" i="1"/>
  <c r="N18" i="1"/>
  <c r="P18" i="1" s="1"/>
  <c r="M18" i="1"/>
  <c r="Q18" i="1" s="1"/>
  <c r="I18" i="1"/>
  <c r="P17" i="1"/>
  <c r="N17" i="1"/>
  <c r="M17" i="1"/>
  <c r="O17" i="1" s="1"/>
  <c r="I17" i="1"/>
  <c r="O16" i="1"/>
  <c r="N16" i="1"/>
  <c r="P16" i="1" s="1"/>
  <c r="M16" i="1"/>
  <c r="Q16" i="1" s="1"/>
  <c r="I16" i="1"/>
  <c r="N15" i="1"/>
  <c r="P15" i="1" s="1"/>
  <c r="M15" i="1"/>
  <c r="Q15" i="1" s="1"/>
  <c r="I15" i="1"/>
  <c r="Q14" i="1"/>
  <c r="P14" i="1"/>
  <c r="N14" i="1"/>
  <c r="M14" i="1"/>
  <c r="O14" i="1" s="1"/>
  <c r="I14" i="1"/>
  <c r="Q13" i="1"/>
  <c r="P13" i="1"/>
  <c r="O13" i="1"/>
  <c r="N13" i="1"/>
  <c r="M13" i="1"/>
  <c r="I13" i="1"/>
  <c r="Q12" i="1"/>
  <c r="P12" i="1"/>
  <c r="O12" i="1"/>
  <c r="N12" i="1"/>
  <c r="M12" i="1"/>
  <c r="I12" i="1"/>
  <c r="Q11" i="1"/>
  <c r="O11" i="1"/>
  <c r="N11" i="1"/>
  <c r="P11" i="1" s="1"/>
  <c r="M11" i="1"/>
  <c r="I11" i="1"/>
  <c r="N10" i="1"/>
  <c r="P10" i="1" s="1"/>
  <c r="M10" i="1"/>
  <c r="Q10" i="1" s="1"/>
  <c r="I10" i="1"/>
  <c r="P9" i="1"/>
  <c r="N9" i="1"/>
  <c r="M9" i="1"/>
  <c r="O9" i="1" s="1"/>
  <c r="N8" i="1"/>
  <c r="P8" i="1" s="1"/>
  <c r="M8" i="1"/>
  <c r="Q8" i="1" s="1"/>
  <c r="I8" i="1"/>
  <c r="Q7" i="1"/>
  <c r="P7" i="1"/>
  <c r="N7" i="1"/>
  <c r="M7" i="1"/>
  <c r="O7" i="1" s="1"/>
  <c r="I7" i="1"/>
  <c r="Q6" i="1"/>
  <c r="P6" i="1"/>
  <c r="O6" i="1"/>
  <c r="N6" i="1"/>
  <c r="M6" i="1"/>
  <c r="I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Q5" i="1"/>
  <c r="P5" i="1"/>
  <c r="O5" i="1"/>
  <c r="N5" i="1"/>
  <c r="M5" i="1"/>
  <c r="I5" i="1"/>
  <c r="A5" i="1"/>
  <c r="Q4" i="1"/>
  <c r="O4" i="1"/>
  <c r="N4" i="1"/>
  <c r="P4" i="1" s="1"/>
  <c r="M4" i="1"/>
  <c r="I4" i="1"/>
  <c r="A4" i="1"/>
  <c r="N3" i="1"/>
  <c r="P3" i="1" s="1"/>
  <c r="M3" i="1"/>
  <c r="Q3" i="1" s="1"/>
  <c r="I3" i="1"/>
  <c r="A3" i="1"/>
  <c r="P2" i="1"/>
  <c r="N2" i="1"/>
  <c r="M2" i="1"/>
  <c r="Q2" i="1" s="1"/>
  <c r="I2" i="1"/>
  <c r="Q56" i="1" l="1"/>
  <c r="Q57" i="1"/>
  <c r="Q58" i="1"/>
  <c r="Q81" i="1"/>
  <c r="O3" i="1"/>
  <c r="O10" i="1"/>
  <c r="O18" i="1"/>
  <c r="O19" i="1"/>
  <c r="O27" i="1"/>
  <c r="O37" i="1"/>
  <c r="O51" i="1"/>
  <c r="O65" i="1"/>
  <c r="O66" i="1"/>
  <c r="Q70" i="1"/>
  <c r="Q71" i="1"/>
  <c r="O77" i="1"/>
  <c r="I84" i="1"/>
  <c r="O87" i="1"/>
  <c r="O95" i="1"/>
  <c r="O26" i="1"/>
  <c r="O36" i="1"/>
  <c r="O2" i="1"/>
  <c r="O64" i="1"/>
  <c r="O8" i="1"/>
  <c r="Q9" i="1"/>
  <c r="O15" i="1"/>
  <c r="Q17" i="1"/>
  <c r="O24" i="1"/>
  <c r="O34" i="1"/>
  <c r="O48" i="1"/>
  <c r="Q50" i="1"/>
  <c r="O62" i="1"/>
  <c r="O74" i="1"/>
  <c r="O83" i="1"/>
  <c r="O92" i="1"/>
  <c r="O100" i="1"/>
</calcChain>
</file>

<file path=xl/sharedStrings.xml><?xml version="1.0" encoding="utf-8"?>
<sst xmlns="http://schemas.openxmlformats.org/spreadsheetml/2006/main" count="611" uniqueCount="152">
  <si>
    <t xml:space="preserve">Número </t>
  </si>
  <si>
    <t>Pescado/ Camarón</t>
  </si>
  <si>
    <t>Especie o medida</t>
  </si>
  <si>
    <t>Clave de la muestra</t>
  </si>
  <si>
    <t>Etiqueta?</t>
  </si>
  <si>
    <t>País de origen</t>
  </si>
  <si>
    <t>Importado o Nacional</t>
  </si>
  <si>
    <t xml:space="preserve"> Precio kilo</t>
  </si>
  <si>
    <t>Precio pagado</t>
  </si>
  <si>
    <t>Peso de venta</t>
  </si>
  <si>
    <t>Peso con glase</t>
  </si>
  <si>
    <t xml:space="preserve">Peso después de proceso (Peso sin glase) </t>
  </si>
  <si>
    <t>% rendiemiento</t>
  </si>
  <si>
    <t>% rendiemiento glase mas empaque</t>
  </si>
  <si>
    <t>% glase</t>
  </si>
  <si>
    <t>% glase y empaque</t>
  </si>
  <si>
    <t>Precio kilo adaptado</t>
  </si>
  <si>
    <t>Pescado</t>
  </si>
  <si>
    <t>Tilapia</t>
  </si>
  <si>
    <t>A1</t>
  </si>
  <si>
    <t>Si</t>
  </si>
  <si>
    <t>China</t>
  </si>
  <si>
    <t>Importado</t>
  </si>
  <si>
    <t>Basa</t>
  </si>
  <si>
    <t>A2</t>
  </si>
  <si>
    <t>Vietnam</t>
  </si>
  <si>
    <t>A3</t>
  </si>
  <si>
    <t>A4</t>
  </si>
  <si>
    <t>No</t>
  </si>
  <si>
    <t>A5</t>
  </si>
  <si>
    <t>A6</t>
  </si>
  <si>
    <t>A7</t>
  </si>
  <si>
    <t>Mero</t>
  </si>
  <si>
    <t>A8</t>
  </si>
  <si>
    <t>No menciona</t>
  </si>
  <si>
    <t>***</t>
  </si>
  <si>
    <t>Atún</t>
  </si>
  <si>
    <t>A9</t>
  </si>
  <si>
    <t>México</t>
  </si>
  <si>
    <t>Nacional</t>
  </si>
  <si>
    <t>Merluza</t>
  </si>
  <si>
    <t>A10</t>
  </si>
  <si>
    <t>Róbalo</t>
  </si>
  <si>
    <t>A11</t>
  </si>
  <si>
    <t>Indonesia</t>
  </si>
  <si>
    <t>A12</t>
  </si>
  <si>
    <t>Huachinango</t>
  </si>
  <si>
    <t>A13</t>
  </si>
  <si>
    <t>Lenguado</t>
  </si>
  <si>
    <t>A14</t>
  </si>
  <si>
    <t>Camarón</t>
  </si>
  <si>
    <t>Camarón cocido</t>
  </si>
  <si>
    <t>A15</t>
  </si>
  <si>
    <t xml:space="preserve">Camarón </t>
  </si>
  <si>
    <t>A16</t>
  </si>
  <si>
    <t>A17</t>
  </si>
  <si>
    <t>A18</t>
  </si>
  <si>
    <t>B1</t>
  </si>
  <si>
    <t>B2</t>
  </si>
  <si>
    <t>B3</t>
  </si>
  <si>
    <t>Mahi mahi</t>
  </si>
  <si>
    <t>B4</t>
  </si>
  <si>
    <t>B5</t>
  </si>
  <si>
    <t>B6</t>
  </si>
  <si>
    <t>B7</t>
  </si>
  <si>
    <t>B8</t>
  </si>
  <si>
    <t>B9</t>
  </si>
  <si>
    <t>Camarón crudo</t>
  </si>
  <si>
    <t>B10</t>
  </si>
  <si>
    <t>B11</t>
  </si>
  <si>
    <t>C1</t>
  </si>
  <si>
    <t>C2</t>
  </si>
  <si>
    <t>C3</t>
  </si>
  <si>
    <t>C5</t>
  </si>
  <si>
    <t>Honduras</t>
  </si>
  <si>
    <t>C6</t>
  </si>
  <si>
    <t>C7</t>
  </si>
  <si>
    <t>C8</t>
  </si>
  <si>
    <t>C9</t>
  </si>
  <si>
    <t>C10</t>
  </si>
  <si>
    <t>C11</t>
  </si>
  <si>
    <t>C12</t>
  </si>
  <si>
    <t>D1</t>
  </si>
  <si>
    <t>Robalo</t>
  </si>
  <si>
    <t>D2</t>
  </si>
  <si>
    <t>D3</t>
  </si>
  <si>
    <t>D4</t>
  </si>
  <si>
    <t>D5</t>
  </si>
  <si>
    <t>D6</t>
  </si>
  <si>
    <t>Abadejo</t>
  </si>
  <si>
    <t>D8</t>
  </si>
  <si>
    <t>EUA</t>
  </si>
  <si>
    <t>D9</t>
  </si>
  <si>
    <t>Bacalao</t>
  </si>
  <si>
    <t>D10</t>
  </si>
  <si>
    <t>España</t>
  </si>
  <si>
    <t>Dorado</t>
  </si>
  <si>
    <t>D11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</si>
  <si>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</si>
  <si>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</si>
  <si>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</si>
  <si>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</si>
  <si>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</si>
  <si>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</si>
  <si>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</si>
  <si>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</si>
  <si>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</si>
  <si>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</si>
  <si>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E12</t>
  </si>
  <si>
    <t>E13</t>
  </si>
  <si>
    <t>E14</t>
  </si>
  <si>
    <t>F1</t>
  </si>
  <si>
    <t>F2</t>
  </si>
  <si>
    <t>G1</t>
  </si>
  <si>
    <t>G2</t>
  </si>
  <si>
    <t>G3</t>
  </si>
  <si>
    <t>G4</t>
  </si>
  <si>
    <t>G5</t>
  </si>
  <si>
    <t>G6</t>
  </si>
  <si>
    <t>Mojarra</t>
  </si>
  <si>
    <t>G7</t>
  </si>
  <si>
    <t>G8</t>
  </si>
  <si>
    <t>G9</t>
  </si>
  <si>
    <t>G10</t>
  </si>
  <si>
    <t>G11</t>
  </si>
  <si>
    <t>G12</t>
  </si>
  <si>
    <t>G13</t>
  </si>
  <si>
    <t>G14</t>
  </si>
  <si>
    <t>H1</t>
  </si>
  <si>
    <t>H2</t>
  </si>
  <si>
    <t>H3</t>
  </si>
  <si>
    <t>I1</t>
  </si>
  <si>
    <t>I2</t>
  </si>
  <si>
    <t>I3</t>
  </si>
  <si>
    <t>Perú</t>
  </si>
  <si>
    <t>Haddock</t>
  </si>
  <si>
    <t>I4</t>
  </si>
  <si>
    <t>I5</t>
  </si>
  <si>
    <t>I6</t>
  </si>
  <si>
    <t>Tailandia</t>
  </si>
  <si>
    <t>I7</t>
  </si>
  <si>
    <t>I8</t>
  </si>
  <si>
    <t>I9</t>
  </si>
  <si>
    <t>J1</t>
  </si>
  <si>
    <t>J2</t>
  </si>
  <si>
    <t>Chile</t>
  </si>
  <si>
    <t>J3</t>
  </si>
  <si>
    <t>J4</t>
  </si>
  <si>
    <t>J5</t>
  </si>
  <si>
    <t>J6</t>
  </si>
  <si>
    <t>J7</t>
  </si>
  <si>
    <t>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</si>
</sst>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EFF"/>
        <bgColor indexed="64"/>
      </patternFill>
    </fill>
    <fill>
      <patternFill patternType="solid">
        <fgColor rgb="FFCBFFF2"/>
        <bgColor indexed="64"/>
      </patternFill>
    </fill>
    <fill>
      <patternFill patternType="solid">
        <fgColor rgb="FFDDDEFF"/>
        <bgColor indexed="64"/>
      </patternFill>
    </fill>
    <fill>
      <patternFill patternType="solid">
        <fgColor rgb="FFFFDDF4"/>
        <bgColor indexed="64"/>
      </patternFill>
    </fill>
    <fill>
      <patternFill patternType="solid">
        <fgColor rgb="FFC2DCFF"/>
        <bgColor indexed="64"/>
      </patternFill>
    </fill>
    <fill>
      <patternFill patternType="solid">
        <fgColor rgb="FFF3C1F9"/>
        <bgColor indexed="64"/>
      </patternFill>
    </fill>
    <fill>
      <patternFill patternType="solid">
        <fgColor rgb="FFFFD2C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3" fontId="0" fillId="3" borderId="1" xfId="1" applyFont="1" applyFill="1" applyBorder="1" applyAlignment="1">
      <alignment horizontal="left" wrapText="1"/>
    </xf>
    <xf numFmtId="165" fontId="0" fillId="3" borderId="1" xfId="1" applyNumberFormat="1" applyFont="1" applyFill="1" applyBorder="1" applyAlignment="1">
      <alignment horizontal="left" vertical="center" wrapText="1"/>
    </xf>
    <xf numFmtId="10" fontId="0" fillId="3" borderId="1" xfId="2" applyNumberFormat="1" applyFont="1" applyFill="1" applyBorder="1" applyAlignment="1">
      <alignment horizontal="left" vertical="center" wrapText="1"/>
    </xf>
    <xf numFmtId="43" fontId="0" fillId="3" borderId="1" xfId="1" applyFont="1" applyFill="1" applyBorder="1" applyAlignment="1">
      <alignment horizontal="left" vertical="center" wrapText="1"/>
    </xf>
    <xf numFmtId="166" fontId="0" fillId="3" borderId="1" xfId="1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43" fontId="0" fillId="3" borderId="1" xfId="1" applyFont="1" applyFill="1" applyBorder="1" applyAlignment="1">
      <alignment horizontal="left"/>
    </xf>
    <xf numFmtId="167" fontId="0" fillId="3" borderId="1" xfId="1" applyNumberFormat="1" applyFont="1" applyFill="1" applyBorder="1" applyAlignment="1">
      <alignment horizontal="left"/>
    </xf>
    <xf numFmtId="165" fontId="0" fillId="3" borderId="1" xfId="1" applyNumberFormat="1" applyFont="1" applyFill="1" applyBorder="1" applyAlignment="1">
      <alignment horizontal="left" vertical="center"/>
    </xf>
    <xf numFmtId="10" fontId="0" fillId="3" borderId="1" xfId="2" applyNumberFormat="1" applyFont="1" applyFill="1" applyBorder="1" applyAlignment="1">
      <alignment horizontal="left" vertical="center"/>
    </xf>
    <xf numFmtId="43" fontId="0" fillId="3" borderId="1" xfId="1" applyFont="1" applyFill="1" applyBorder="1" applyAlignment="1">
      <alignment horizontal="left" vertical="center"/>
    </xf>
    <xf numFmtId="167" fontId="0" fillId="3" borderId="1" xfId="1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43" fontId="0" fillId="4" borderId="1" xfId="1" applyFont="1" applyFill="1" applyBorder="1" applyAlignment="1">
      <alignment horizontal="left" wrapText="1"/>
    </xf>
    <xf numFmtId="165" fontId="0" fillId="4" borderId="1" xfId="1" applyNumberFormat="1" applyFont="1" applyFill="1" applyBorder="1" applyAlignment="1">
      <alignment horizontal="left" vertical="center" wrapText="1"/>
    </xf>
    <xf numFmtId="10" fontId="0" fillId="4" borderId="1" xfId="2" applyNumberFormat="1" applyFont="1" applyFill="1" applyBorder="1" applyAlignment="1">
      <alignment horizontal="left" vertical="center" wrapText="1"/>
    </xf>
    <xf numFmtId="43" fontId="0" fillId="4" borderId="1" xfId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43" fontId="0" fillId="5" borderId="1" xfId="1" applyFont="1" applyFill="1" applyBorder="1" applyAlignment="1">
      <alignment horizontal="left" wrapText="1"/>
    </xf>
    <xf numFmtId="165" fontId="0" fillId="5" borderId="1" xfId="1" applyNumberFormat="1" applyFont="1" applyFill="1" applyBorder="1" applyAlignment="1">
      <alignment horizontal="left" vertical="center" wrapText="1"/>
    </xf>
    <xf numFmtId="10" fontId="0" fillId="5" borderId="1" xfId="2" applyNumberFormat="1" applyFont="1" applyFill="1" applyBorder="1" applyAlignment="1">
      <alignment horizontal="left" vertical="center" wrapText="1"/>
    </xf>
    <xf numFmtId="43" fontId="0" fillId="5" borderId="1" xfId="1" applyFont="1" applyFill="1" applyBorder="1" applyAlignment="1">
      <alignment horizontal="left" vertical="center" wrapText="1"/>
    </xf>
    <xf numFmtId="0" fontId="0" fillId="5" borderId="1" xfId="0" applyFill="1" applyBorder="1"/>
    <xf numFmtId="43" fontId="0" fillId="5" borderId="1" xfId="1" applyFont="1" applyFill="1" applyBorder="1" applyAlignment="1">
      <alignment horizontal="left"/>
    </xf>
    <xf numFmtId="165" fontId="0" fillId="5" borderId="1" xfId="1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43" fontId="0" fillId="6" borderId="1" xfId="1" applyFont="1" applyFill="1" applyBorder="1" applyAlignment="1">
      <alignment horizontal="left"/>
    </xf>
    <xf numFmtId="43" fontId="0" fillId="6" borderId="1" xfId="1" applyFont="1" applyFill="1" applyBorder="1" applyAlignment="1">
      <alignment horizontal="left" wrapText="1"/>
    </xf>
    <xf numFmtId="165" fontId="0" fillId="6" borderId="1" xfId="1" applyNumberFormat="1" applyFont="1" applyFill="1" applyBorder="1" applyAlignment="1">
      <alignment horizontal="left" vertical="center"/>
    </xf>
    <xf numFmtId="10" fontId="0" fillId="6" borderId="1" xfId="2" applyNumberFormat="1" applyFont="1" applyFill="1" applyBorder="1" applyAlignment="1">
      <alignment horizontal="left" vertical="center" wrapText="1"/>
    </xf>
    <xf numFmtId="43" fontId="0" fillId="6" borderId="1" xfId="1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43" fontId="0" fillId="7" borderId="1" xfId="1" applyFont="1" applyFill="1" applyBorder="1" applyAlignment="1">
      <alignment horizontal="left"/>
    </xf>
    <xf numFmtId="43" fontId="0" fillId="7" borderId="1" xfId="1" applyFont="1" applyFill="1" applyBorder="1" applyAlignment="1">
      <alignment horizontal="left" wrapText="1"/>
    </xf>
    <xf numFmtId="165" fontId="0" fillId="7" borderId="1" xfId="1" applyNumberFormat="1" applyFont="1" applyFill="1" applyBorder="1" applyAlignment="1">
      <alignment horizontal="left" vertical="center"/>
    </xf>
    <xf numFmtId="10" fontId="0" fillId="7" borderId="1" xfId="2" applyNumberFormat="1" applyFont="1" applyFill="1" applyBorder="1" applyAlignment="1">
      <alignment horizontal="left" vertical="center" wrapText="1"/>
    </xf>
    <xf numFmtId="43" fontId="0" fillId="7" borderId="1" xfId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1" xfId="0" applyFill="1" applyBorder="1"/>
    <xf numFmtId="43" fontId="0" fillId="8" borderId="1" xfId="1" applyFont="1" applyFill="1" applyBorder="1" applyAlignment="1">
      <alignment horizontal="left"/>
    </xf>
    <xf numFmtId="43" fontId="0" fillId="8" borderId="1" xfId="1" applyFont="1" applyFill="1" applyBorder="1" applyAlignment="1">
      <alignment horizontal="left" wrapText="1"/>
    </xf>
    <xf numFmtId="165" fontId="0" fillId="8" borderId="1" xfId="1" applyNumberFormat="1" applyFont="1" applyFill="1" applyBorder="1" applyAlignment="1">
      <alignment horizontal="left" vertical="center"/>
    </xf>
    <xf numFmtId="10" fontId="0" fillId="8" borderId="1" xfId="2" applyNumberFormat="1" applyFont="1" applyFill="1" applyBorder="1" applyAlignment="1">
      <alignment horizontal="left" vertical="center" wrapText="1"/>
    </xf>
    <xf numFmtId="43" fontId="0" fillId="8" borderId="1" xfId="1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/>
    </xf>
    <xf numFmtId="0" fontId="0" fillId="9" borderId="1" xfId="0" applyFill="1" applyBorder="1"/>
    <xf numFmtId="43" fontId="0" fillId="9" borderId="1" xfId="1" applyFont="1" applyFill="1" applyBorder="1" applyAlignment="1">
      <alignment horizontal="left"/>
    </xf>
    <xf numFmtId="43" fontId="0" fillId="9" borderId="1" xfId="1" applyFont="1" applyFill="1" applyBorder="1" applyAlignment="1">
      <alignment horizontal="left" wrapText="1"/>
    </xf>
    <xf numFmtId="165" fontId="0" fillId="9" borderId="1" xfId="1" applyNumberFormat="1" applyFont="1" applyFill="1" applyBorder="1" applyAlignment="1">
      <alignment horizontal="left" vertical="center"/>
    </xf>
    <xf numFmtId="10" fontId="0" fillId="9" borderId="1" xfId="2" applyNumberFormat="1" applyFont="1" applyFill="1" applyBorder="1" applyAlignment="1">
      <alignment horizontal="left" vertical="center" wrapText="1"/>
    </xf>
    <xf numFmtId="43" fontId="0" fillId="9" borderId="1" xfId="1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/>
    </xf>
    <xf numFmtId="2" fontId="0" fillId="10" borderId="1" xfId="0" applyNumberFormat="1" applyFill="1" applyBorder="1" applyAlignment="1">
      <alignment horizontal="left" vertical="center"/>
    </xf>
    <xf numFmtId="0" fontId="0" fillId="10" borderId="1" xfId="0" applyFill="1" applyBorder="1"/>
    <xf numFmtId="43" fontId="0" fillId="10" borderId="1" xfId="1" applyFont="1" applyFill="1" applyBorder="1" applyAlignment="1">
      <alignment horizontal="left"/>
    </xf>
    <xf numFmtId="43" fontId="0" fillId="10" borderId="1" xfId="1" applyFont="1" applyFill="1" applyBorder="1" applyAlignment="1">
      <alignment horizontal="left" wrapText="1"/>
    </xf>
    <xf numFmtId="165" fontId="0" fillId="10" borderId="1" xfId="1" applyNumberFormat="1" applyFont="1" applyFill="1" applyBorder="1" applyAlignment="1">
      <alignment horizontal="left" vertical="center"/>
    </xf>
    <xf numFmtId="10" fontId="0" fillId="10" borderId="1" xfId="2" applyNumberFormat="1" applyFont="1" applyFill="1" applyBorder="1" applyAlignment="1">
      <alignment horizontal="left" vertical="center" wrapText="1"/>
    </xf>
    <xf numFmtId="43" fontId="0" fillId="10" borderId="1" xfId="1" applyFont="1" applyFill="1" applyBorder="1" applyAlignment="1">
      <alignment horizontal="left" vertical="center" wrapText="1"/>
    </xf>
    <xf numFmtId="2" fontId="0" fillId="8" borderId="1" xfId="0" applyNumberFormat="1" applyFill="1" applyBorder="1" applyAlignment="1">
      <alignment horizontal="left" vertical="center"/>
    </xf>
    <xf numFmtId="0" fontId="0" fillId="11" borderId="1" xfId="0" applyFill="1" applyBorder="1" applyAlignment="1">
      <alignment horizontal="left"/>
    </xf>
    <xf numFmtId="0" fontId="0" fillId="11" borderId="1" xfId="0" applyFill="1" applyBorder="1"/>
    <xf numFmtId="43" fontId="0" fillId="11" borderId="1" xfId="1" applyFont="1" applyFill="1" applyBorder="1" applyAlignment="1">
      <alignment horizontal="left"/>
    </xf>
    <xf numFmtId="43" fontId="0" fillId="11" borderId="1" xfId="1" applyFont="1" applyFill="1" applyBorder="1" applyAlignment="1">
      <alignment horizontal="left" wrapText="1"/>
    </xf>
    <xf numFmtId="165" fontId="0" fillId="11" borderId="1" xfId="1" applyNumberFormat="1" applyFont="1" applyFill="1" applyBorder="1" applyAlignment="1">
      <alignment horizontal="left" vertical="center"/>
    </xf>
    <xf numFmtId="10" fontId="0" fillId="11" borderId="1" xfId="2" applyNumberFormat="1" applyFont="1" applyFill="1" applyBorder="1" applyAlignment="1">
      <alignment horizontal="left" vertical="center" wrapText="1"/>
    </xf>
    <xf numFmtId="43" fontId="0" fillId="11" borderId="1" xfId="1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2" fontId="0" fillId="11" borderId="1" xfId="0" applyNumberFormat="1" applyFill="1" applyBorder="1" applyAlignment="1">
      <alignment horizontal="left" vertical="center"/>
    </xf>
    <xf numFmtId="0" fontId="0" fillId="12" borderId="1" xfId="0" applyFill="1" applyBorder="1" applyAlignment="1">
      <alignment horizontal="left"/>
    </xf>
    <xf numFmtId="0" fontId="0" fillId="12" borderId="1" xfId="0" applyFill="1" applyBorder="1"/>
    <xf numFmtId="43" fontId="0" fillId="12" borderId="1" xfId="1" applyFont="1" applyFill="1" applyBorder="1" applyAlignment="1">
      <alignment horizontal="left"/>
    </xf>
    <xf numFmtId="43" fontId="0" fillId="12" borderId="1" xfId="1" applyFont="1" applyFill="1" applyBorder="1" applyAlignment="1">
      <alignment horizontal="left" wrapText="1"/>
    </xf>
    <xf numFmtId="165" fontId="0" fillId="12" borderId="1" xfId="1" applyNumberFormat="1" applyFont="1" applyFill="1" applyBorder="1" applyAlignment="1">
      <alignment horizontal="left" vertical="center"/>
    </xf>
    <xf numFmtId="10" fontId="0" fillId="12" borderId="1" xfId="2" applyNumberFormat="1" applyFont="1" applyFill="1" applyBorder="1" applyAlignment="1">
      <alignment horizontal="left" vertical="center" wrapText="1"/>
    </xf>
    <xf numFmtId="43" fontId="0" fillId="12" borderId="1" xfId="1" applyFont="1" applyFill="1" applyBorder="1" applyAlignment="1">
      <alignment horizontal="left" vertical="center" wrapText="1"/>
    </xf>
    <xf numFmtId="2" fontId="0" fillId="12" borderId="1" xfId="0" applyNumberFormat="1" applyFill="1" applyBorder="1" applyAlignment="1">
      <alignment horizontal="left"/>
    </xf>
    <xf numFmtId="0" fontId="0" fillId="12" borderId="1" xfId="0" applyFill="1" applyBorder="1" applyAlignment="1">
      <alignment horizontal="left" vertical="center"/>
    </xf>
    <xf numFmtId="2" fontId="0" fillId="12" borderId="1" xfId="0" applyNumberForma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A158-ED66-C840-867F-C690A4A83487}">
  <dimension ref="A1:Q100"/>
  <sheetViews>
    <sheetView tabSelected="1" workbookViewId="0">
      <selection activeCell="S14" sqref="S14"/>
    </sheetView>
  </sheetViews>
  <sheetFormatPr baseColWidth="10" defaultRowHeight="16" x14ac:dyDescent="0.2"/>
  <sheetData>
    <row r="1" spans="1:17" ht="80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</row>
    <row r="2" spans="1:17" ht="17" x14ac:dyDescent="0.2">
      <c r="A2" s="9">
        <v>1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1">
        <v>154</v>
      </c>
      <c r="I2" s="11">
        <f>J2*H2/1</f>
        <v>77</v>
      </c>
      <c r="J2" s="12">
        <v>0.5</v>
      </c>
      <c r="K2" s="12">
        <v>0.54300000000000004</v>
      </c>
      <c r="L2" s="12">
        <v>0.40600000000000003</v>
      </c>
      <c r="M2" s="13">
        <f>(L2*100/K2)/100</f>
        <v>0.74769797421731132</v>
      </c>
      <c r="N2" s="13">
        <f>(L2*100/J2)/100</f>
        <v>0.81200000000000006</v>
      </c>
      <c r="O2" s="13">
        <f>1-M2</f>
        <v>0.25230202578268868</v>
      </c>
      <c r="P2" s="13">
        <f>1-N2</f>
        <v>0.18799999999999994</v>
      </c>
      <c r="Q2" s="14">
        <f>H2/M2</f>
        <v>205.96551724137927</v>
      </c>
    </row>
    <row r="3" spans="1:17" ht="17" x14ac:dyDescent="0.2">
      <c r="A3" s="9">
        <f>1+A2</f>
        <v>2</v>
      </c>
      <c r="B3" s="10" t="s">
        <v>17</v>
      </c>
      <c r="C3" s="10" t="s">
        <v>23</v>
      </c>
      <c r="D3" s="10" t="s">
        <v>24</v>
      </c>
      <c r="E3" s="10" t="s">
        <v>20</v>
      </c>
      <c r="F3" s="10" t="s">
        <v>25</v>
      </c>
      <c r="G3" s="10" t="s">
        <v>22</v>
      </c>
      <c r="H3" s="11">
        <v>130</v>
      </c>
      <c r="I3" s="11">
        <f t="shared" ref="I3:I96" si="0">J3*H3/1</f>
        <v>78</v>
      </c>
      <c r="J3" s="12">
        <v>0.6</v>
      </c>
      <c r="K3" s="12">
        <v>0.63</v>
      </c>
      <c r="L3" s="12">
        <v>0.499</v>
      </c>
      <c r="M3" s="13">
        <f t="shared" ref="M3:M96" si="1">(L3*100/K3)/100</f>
        <v>0.79206349206349203</v>
      </c>
      <c r="N3" s="13">
        <f>(L3*100/J3)/100</f>
        <v>0.83166666666666667</v>
      </c>
      <c r="O3" s="13">
        <f t="shared" ref="O3:P96" si="2">1-M3</f>
        <v>0.20793650793650797</v>
      </c>
      <c r="P3" s="13">
        <f t="shared" si="2"/>
        <v>0.16833333333333333</v>
      </c>
      <c r="Q3" s="14">
        <f>H3/M3</f>
        <v>164.12825651302606</v>
      </c>
    </row>
    <row r="4" spans="1:17" ht="17" x14ac:dyDescent="0.2">
      <c r="A4" s="9">
        <f t="shared" ref="A4:A67" si="3">1+A3</f>
        <v>3</v>
      </c>
      <c r="B4" s="10" t="s">
        <v>17</v>
      </c>
      <c r="C4" s="10" t="s">
        <v>23</v>
      </c>
      <c r="D4" s="10" t="s">
        <v>26</v>
      </c>
      <c r="E4" s="10" t="s">
        <v>20</v>
      </c>
      <c r="F4" s="10" t="s">
        <v>25</v>
      </c>
      <c r="G4" s="10" t="s">
        <v>22</v>
      </c>
      <c r="H4" s="11">
        <v>231.66</v>
      </c>
      <c r="I4" s="11">
        <f t="shared" si="0"/>
        <v>138.99599999999998</v>
      </c>
      <c r="J4" s="12">
        <v>0.6</v>
      </c>
      <c r="K4" s="12">
        <v>0.59599999999999997</v>
      </c>
      <c r="L4" s="12">
        <v>0.48599999999999999</v>
      </c>
      <c r="M4" s="13">
        <f t="shared" si="1"/>
        <v>0.81543624161073835</v>
      </c>
      <c r="N4" s="13">
        <f>(L4*100/J4)/100</f>
        <v>0.81</v>
      </c>
      <c r="O4" s="13">
        <f t="shared" si="2"/>
        <v>0.18456375838926165</v>
      </c>
      <c r="P4" s="13">
        <f t="shared" si="2"/>
        <v>0.18999999999999995</v>
      </c>
      <c r="Q4" s="14">
        <f>H4/M4</f>
        <v>284.09333333333331</v>
      </c>
    </row>
    <row r="5" spans="1:17" ht="17" x14ac:dyDescent="0.2">
      <c r="A5" s="9">
        <f t="shared" si="3"/>
        <v>4</v>
      </c>
      <c r="B5" s="10" t="s">
        <v>17</v>
      </c>
      <c r="C5" s="10" t="s">
        <v>23</v>
      </c>
      <c r="D5" s="10" t="s">
        <v>27</v>
      </c>
      <c r="E5" s="10" t="s">
        <v>28</v>
      </c>
      <c r="F5" s="10" t="s">
        <v>21</v>
      </c>
      <c r="G5" s="10" t="s">
        <v>22</v>
      </c>
      <c r="H5" s="11">
        <v>74</v>
      </c>
      <c r="I5" s="11">
        <f t="shared" si="0"/>
        <v>51.8</v>
      </c>
      <c r="J5" s="12">
        <v>0.7</v>
      </c>
      <c r="K5" s="12">
        <v>0.67700000000000005</v>
      </c>
      <c r="L5" s="12">
        <v>0.373</v>
      </c>
      <c r="M5" s="13">
        <f t="shared" si="1"/>
        <v>0.55096011816838986</v>
      </c>
      <c r="N5" s="13">
        <f>(L5*100/J5)/100</f>
        <v>0.53285714285714281</v>
      </c>
      <c r="O5" s="13">
        <f t="shared" si="2"/>
        <v>0.44903988183161014</v>
      </c>
      <c r="P5" s="13">
        <f t="shared" si="2"/>
        <v>0.46714285714285719</v>
      </c>
      <c r="Q5" s="14">
        <f>H5/M5</f>
        <v>134.31099195710459</v>
      </c>
    </row>
    <row r="6" spans="1:17" ht="17" x14ac:dyDescent="0.2">
      <c r="A6" s="9">
        <f t="shared" si="3"/>
        <v>5</v>
      </c>
      <c r="B6" s="10" t="s">
        <v>17</v>
      </c>
      <c r="C6" s="10" t="s">
        <v>23</v>
      </c>
      <c r="D6" s="10" t="s">
        <v>29</v>
      </c>
      <c r="E6" s="10" t="s">
        <v>28</v>
      </c>
      <c r="F6" s="10" t="s">
        <v>21</v>
      </c>
      <c r="G6" s="10" t="s">
        <v>22</v>
      </c>
      <c r="H6" s="11">
        <v>152.57</v>
      </c>
      <c r="I6" s="11">
        <f t="shared" si="0"/>
        <v>68.35136</v>
      </c>
      <c r="J6" s="12">
        <v>0.44800000000000001</v>
      </c>
      <c r="K6" s="12">
        <v>0.42799999999999999</v>
      </c>
      <c r="L6" s="12">
        <v>0.38400000000000001</v>
      </c>
      <c r="M6" s="13">
        <f t="shared" si="1"/>
        <v>0.89719626168224298</v>
      </c>
      <c r="N6" s="13">
        <f>(L6*100/J6)/100</f>
        <v>0.8571428571428571</v>
      </c>
      <c r="O6" s="13">
        <f t="shared" si="2"/>
        <v>0.10280373831775702</v>
      </c>
      <c r="P6" s="13">
        <f t="shared" si="2"/>
        <v>0.1428571428571429</v>
      </c>
      <c r="Q6" s="14">
        <f>H6/M6</f>
        <v>170.05197916666665</v>
      </c>
    </row>
    <row r="7" spans="1:17" ht="17" x14ac:dyDescent="0.2">
      <c r="A7" s="9">
        <f t="shared" si="3"/>
        <v>6</v>
      </c>
      <c r="B7" s="10" t="s">
        <v>17</v>
      </c>
      <c r="C7" s="10" t="s">
        <v>18</v>
      </c>
      <c r="D7" s="10" t="s">
        <v>30</v>
      </c>
      <c r="E7" s="10" t="s">
        <v>28</v>
      </c>
      <c r="F7" s="10" t="s">
        <v>21</v>
      </c>
      <c r="G7" s="10" t="s">
        <v>22</v>
      </c>
      <c r="H7" s="11">
        <v>137</v>
      </c>
      <c r="I7" s="11">
        <f t="shared" si="0"/>
        <v>118.916</v>
      </c>
      <c r="J7" s="12">
        <v>0.86799999999999999</v>
      </c>
      <c r="K7" s="12">
        <v>0.83799999999999997</v>
      </c>
      <c r="L7" s="12">
        <v>0.55100000000000005</v>
      </c>
      <c r="M7" s="13">
        <f t="shared" si="1"/>
        <v>0.65751789976133646</v>
      </c>
      <c r="N7" s="13">
        <f>(L7*100/J7)/100</f>
        <v>0.63479262672811065</v>
      </c>
      <c r="O7" s="13">
        <f t="shared" si="2"/>
        <v>0.34248210023866354</v>
      </c>
      <c r="P7" s="13">
        <f t="shared" si="2"/>
        <v>0.36520737327188935</v>
      </c>
      <c r="Q7" s="14">
        <f>H7/M7</f>
        <v>208.35934664246827</v>
      </c>
    </row>
    <row r="8" spans="1:17" ht="17" x14ac:dyDescent="0.2">
      <c r="A8" s="9">
        <f t="shared" si="3"/>
        <v>7</v>
      </c>
      <c r="B8" s="10" t="s">
        <v>17</v>
      </c>
      <c r="C8" s="10" t="s">
        <v>18</v>
      </c>
      <c r="D8" s="10" t="s">
        <v>31</v>
      </c>
      <c r="E8" s="10" t="s">
        <v>20</v>
      </c>
      <c r="F8" s="10" t="s">
        <v>21</v>
      </c>
      <c r="G8" s="10" t="s">
        <v>22</v>
      </c>
      <c r="H8" s="11">
        <v>220</v>
      </c>
      <c r="I8" s="11">
        <f t="shared" si="0"/>
        <v>110</v>
      </c>
      <c r="J8" s="12">
        <v>0.5</v>
      </c>
      <c r="K8" s="12">
        <v>0.53900000000000003</v>
      </c>
      <c r="L8" s="12">
        <v>0.38100000000000001</v>
      </c>
      <c r="M8" s="13">
        <f t="shared" si="1"/>
        <v>0.70686456400742115</v>
      </c>
      <c r="N8" s="13">
        <f>(L8*100/J8)/100</f>
        <v>0.76200000000000001</v>
      </c>
      <c r="O8" s="13">
        <f t="shared" si="2"/>
        <v>0.29313543599257885</v>
      </c>
      <c r="P8" s="13">
        <f t="shared" si="2"/>
        <v>0.23799999999999999</v>
      </c>
      <c r="Q8" s="14">
        <f>H8/M8</f>
        <v>311.23359580052494</v>
      </c>
    </row>
    <row r="9" spans="1:17" ht="34" x14ac:dyDescent="0.2">
      <c r="A9" s="9">
        <f t="shared" si="3"/>
        <v>8</v>
      </c>
      <c r="B9" s="10" t="s">
        <v>17</v>
      </c>
      <c r="C9" s="10" t="s">
        <v>32</v>
      </c>
      <c r="D9" s="10" t="s">
        <v>33</v>
      </c>
      <c r="E9" s="10" t="s">
        <v>28</v>
      </c>
      <c r="F9" s="10" t="s">
        <v>34</v>
      </c>
      <c r="G9" s="10" t="s">
        <v>35</v>
      </c>
      <c r="H9" s="11">
        <v>551.5</v>
      </c>
      <c r="I9" s="11">
        <v>168.8</v>
      </c>
      <c r="J9" s="12">
        <v>0.33</v>
      </c>
      <c r="K9" s="12">
        <v>0.31900000000000001</v>
      </c>
      <c r="L9" s="12">
        <v>0.307</v>
      </c>
      <c r="M9" s="13">
        <f t="shared" si="1"/>
        <v>0.96238244514106586</v>
      </c>
      <c r="N9" s="13">
        <f>(L9*100/J9)/100</f>
        <v>0.93030303030303019</v>
      </c>
      <c r="O9" s="13">
        <f t="shared" si="2"/>
        <v>3.7617554858934144E-2</v>
      </c>
      <c r="P9" s="13">
        <f t="shared" si="2"/>
        <v>6.9696969696969813E-2</v>
      </c>
      <c r="Q9" s="14">
        <f>H9/M9</f>
        <v>573.05700325732903</v>
      </c>
    </row>
    <row r="10" spans="1:17" ht="17" x14ac:dyDescent="0.2">
      <c r="A10" s="9">
        <f t="shared" si="3"/>
        <v>9</v>
      </c>
      <c r="B10" s="10" t="s">
        <v>17</v>
      </c>
      <c r="C10" s="10" t="s">
        <v>36</v>
      </c>
      <c r="D10" s="10" t="s">
        <v>37</v>
      </c>
      <c r="E10" s="10" t="s">
        <v>20</v>
      </c>
      <c r="F10" s="10" t="s">
        <v>38</v>
      </c>
      <c r="G10" s="10" t="s">
        <v>39</v>
      </c>
      <c r="H10" s="11">
        <v>497.05</v>
      </c>
      <c r="I10" s="15">
        <f t="shared" si="0"/>
        <v>337.99400000000003</v>
      </c>
      <c r="J10" s="12">
        <v>0.68</v>
      </c>
      <c r="K10" s="12">
        <v>0.69099999999999995</v>
      </c>
      <c r="L10" s="12">
        <v>0.69</v>
      </c>
      <c r="M10" s="13">
        <f t="shared" si="1"/>
        <v>0.99855282199710571</v>
      </c>
      <c r="N10" s="13">
        <f>(L10*100/J10)/100</f>
        <v>1.0147058823529411</v>
      </c>
      <c r="O10" s="13">
        <f t="shared" si="2"/>
        <v>1.4471780028942893E-3</v>
      </c>
      <c r="P10" s="13">
        <f t="shared" si="2"/>
        <v>-1.4705882352941124E-2</v>
      </c>
      <c r="Q10" s="14">
        <f>H10/M10</f>
        <v>497.77036231884057</v>
      </c>
    </row>
    <row r="11" spans="1:17" x14ac:dyDescent="0.2">
      <c r="A11" s="9">
        <f t="shared" si="3"/>
        <v>10</v>
      </c>
      <c r="B11" s="16" t="s">
        <v>17</v>
      </c>
      <c r="C11" s="16" t="s">
        <v>40</v>
      </c>
      <c r="D11" s="16" t="s">
        <v>41</v>
      </c>
      <c r="E11" s="16" t="s">
        <v>20</v>
      </c>
      <c r="F11" s="16" t="s">
        <v>38</v>
      </c>
      <c r="G11" s="16" t="s">
        <v>39</v>
      </c>
      <c r="H11" s="17">
        <v>277</v>
      </c>
      <c r="I11" s="18">
        <f t="shared" si="0"/>
        <v>125.75800000000001</v>
      </c>
      <c r="J11" s="19">
        <v>0.45400000000000001</v>
      </c>
      <c r="K11" s="19">
        <v>0.52300000000000002</v>
      </c>
      <c r="L11" s="19">
        <v>0.504</v>
      </c>
      <c r="M11" s="20">
        <f t="shared" si="1"/>
        <v>0.96367112810707456</v>
      </c>
      <c r="N11" s="20">
        <f>(L11*100/J11)/100</f>
        <v>1.1101321585903083</v>
      </c>
      <c r="O11" s="20">
        <f t="shared" si="2"/>
        <v>3.6328871892925441E-2</v>
      </c>
      <c r="P11" s="20">
        <f t="shared" si="2"/>
        <v>-0.11013215859030834</v>
      </c>
      <c r="Q11" s="21">
        <f>H11/M11</f>
        <v>287.4424603174603</v>
      </c>
    </row>
    <row r="12" spans="1:17" ht="17" x14ac:dyDescent="0.2">
      <c r="A12" s="9">
        <f t="shared" si="3"/>
        <v>11</v>
      </c>
      <c r="B12" s="10" t="s">
        <v>17</v>
      </c>
      <c r="C12" s="10" t="s">
        <v>42</v>
      </c>
      <c r="D12" s="10" t="s">
        <v>43</v>
      </c>
      <c r="E12" s="10" t="s">
        <v>20</v>
      </c>
      <c r="F12" s="10" t="s">
        <v>44</v>
      </c>
      <c r="G12" s="10" t="s">
        <v>22</v>
      </c>
      <c r="H12" s="11">
        <v>618</v>
      </c>
      <c r="I12" s="11">
        <f t="shared" si="0"/>
        <v>309</v>
      </c>
      <c r="J12" s="12">
        <v>0.5</v>
      </c>
      <c r="K12" s="12">
        <v>0.51800000000000002</v>
      </c>
      <c r="L12" s="12">
        <v>0.40300000000000002</v>
      </c>
      <c r="M12" s="13">
        <f t="shared" si="1"/>
        <v>0.7779922779922781</v>
      </c>
      <c r="N12" s="13">
        <f>(L12*100/J12)/100</f>
        <v>0.80600000000000005</v>
      </c>
      <c r="O12" s="13">
        <f t="shared" si="2"/>
        <v>0.2220077220077219</v>
      </c>
      <c r="P12" s="13">
        <f t="shared" si="2"/>
        <v>0.19399999999999995</v>
      </c>
      <c r="Q12" s="14">
        <f>H12/M12</f>
        <v>794.35235732009914</v>
      </c>
    </row>
    <row r="13" spans="1:17" x14ac:dyDescent="0.2">
      <c r="A13" s="9">
        <f t="shared" si="3"/>
        <v>12</v>
      </c>
      <c r="B13" s="16" t="s">
        <v>17</v>
      </c>
      <c r="C13" s="16" t="s">
        <v>18</v>
      </c>
      <c r="D13" s="16" t="s">
        <v>45</v>
      </c>
      <c r="E13" s="16" t="s">
        <v>20</v>
      </c>
      <c r="F13" s="16" t="s">
        <v>21</v>
      </c>
      <c r="G13" s="16" t="s">
        <v>22</v>
      </c>
      <c r="H13" s="17">
        <v>262.5</v>
      </c>
      <c r="I13" s="17">
        <f t="shared" si="0"/>
        <v>105</v>
      </c>
      <c r="J13" s="19">
        <v>0.4</v>
      </c>
      <c r="K13" s="19">
        <v>0.42299999999999999</v>
      </c>
      <c r="L13" s="19">
        <v>0.32600000000000001</v>
      </c>
      <c r="M13" s="20">
        <f t="shared" si="1"/>
        <v>0.7706855791962175</v>
      </c>
      <c r="N13" s="20">
        <f>(L13*100/J13)/100</f>
        <v>0.81499999999999995</v>
      </c>
      <c r="O13" s="20">
        <f t="shared" si="2"/>
        <v>0.2293144208037825</v>
      </c>
      <c r="P13" s="20">
        <f t="shared" si="2"/>
        <v>0.18500000000000005</v>
      </c>
      <c r="Q13" s="21">
        <f>H13/M13</f>
        <v>340.60582822085888</v>
      </c>
    </row>
    <row r="14" spans="1:17" ht="34" x14ac:dyDescent="0.2">
      <c r="A14" s="9">
        <f t="shared" si="3"/>
        <v>13</v>
      </c>
      <c r="B14" s="10" t="s">
        <v>17</v>
      </c>
      <c r="C14" s="10" t="s">
        <v>46</v>
      </c>
      <c r="D14" s="10" t="s">
        <v>47</v>
      </c>
      <c r="E14" s="10" t="s">
        <v>20</v>
      </c>
      <c r="F14" s="10" t="s">
        <v>44</v>
      </c>
      <c r="G14" s="10" t="s">
        <v>22</v>
      </c>
      <c r="H14" s="11"/>
      <c r="I14" s="11">
        <f t="shared" si="0"/>
        <v>0</v>
      </c>
      <c r="J14" s="12">
        <v>0.5</v>
      </c>
      <c r="K14" s="12">
        <v>0.48699999999999999</v>
      </c>
      <c r="L14" s="12">
        <v>0.39200000000000002</v>
      </c>
      <c r="M14" s="13">
        <f t="shared" si="1"/>
        <v>0.80492813141683783</v>
      </c>
      <c r="N14" s="13">
        <f>(L14*100/J14)/100</f>
        <v>0.78400000000000003</v>
      </c>
      <c r="O14" s="13">
        <f t="shared" si="2"/>
        <v>0.19507186858316217</v>
      </c>
      <c r="P14" s="13">
        <f t="shared" si="2"/>
        <v>0.21599999999999997</v>
      </c>
      <c r="Q14" s="21">
        <f>H14/M14</f>
        <v>0</v>
      </c>
    </row>
    <row r="15" spans="1:17" ht="17" x14ac:dyDescent="0.2">
      <c r="A15" s="9">
        <f t="shared" si="3"/>
        <v>14</v>
      </c>
      <c r="B15" s="10" t="s">
        <v>17</v>
      </c>
      <c r="C15" s="10" t="s">
        <v>48</v>
      </c>
      <c r="D15" s="10" t="s">
        <v>49</v>
      </c>
      <c r="E15" s="10" t="s">
        <v>20</v>
      </c>
      <c r="F15" s="10" t="s">
        <v>21</v>
      </c>
      <c r="G15" s="10" t="s">
        <v>22</v>
      </c>
      <c r="H15" s="11">
        <v>350</v>
      </c>
      <c r="I15" s="11">
        <f t="shared" si="0"/>
        <v>350</v>
      </c>
      <c r="J15" s="12">
        <v>1</v>
      </c>
      <c r="K15" s="22">
        <v>1.0129999999999999</v>
      </c>
      <c r="L15" s="12">
        <v>0.89600000000000002</v>
      </c>
      <c r="M15" s="13">
        <f t="shared" si="1"/>
        <v>0.88450148075024704</v>
      </c>
      <c r="N15" s="13">
        <f>(L15*100/J15)/100</f>
        <v>0.89600000000000013</v>
      </c>
      <c r="O15" s="13">
        <f t="shared" si="2"/>
        <v>0.11549851924975296</v>
      </c>
      <c r="P15" s="13">
        <f t="shared" si="2"/>
        <v>0.10399999999999987</v>
      </c>
      <c r="Q15" s="21">
        <f>H15/M15</f>
        <v>395.70312499999989</v>
      </c>
    </row>
    <row r="16" spans="1:17" ht="34" x14ac:dyDescent="0.2">
      <c r="A16" s="9">
        <f t="shared" si="3"/>
        <v>15</v>
      </c>
      <c r="B16" s="10" t="s">
        <v>50</v>
      </c>
      <c r="C16" s="10" t="s">
        <v>51</v>
      </c>
      <c r="D16" s="10" t="s">
        <v>52</v>
      </c>
      <c r="E16" s="10" t="s">
        <v>28</v>
      </c>
      <c r="F16" s="10" t="s">
        <v>21</v>
      </c>
      <c r="G16" s="10" t="s">
        <v>22</v>
      </c>
      <c r="H16" s="11">
        <v>270</v>
      </c>
      <c r="I16" s="11">
        <f t="shared" si="0"/>
        <v>160.91999999999999</v>
      </c>
      <c r="J16" s="12">
        <v>0.59599999999999997</v>
      </c>
      <c r="K16" s="12">
        <v>0.54600000000000004</v>
      </c>
      <c r="L16" s="12">
        <v>0.307</v>
      </c>
      <c r="M16" s="13">
        <f t="shared" si="1"/>
        <v>0.56227106227106216</v>
      </c>
      <c r="N16" s="13">
        <f>(L16*100/J16)/100</f>
        <v>0.5151006711409396</v>
      </c>
      <c r="O16" s="13">
        <f t="shared" si="2"/>
        <v>0.43772893772893784</v>
      </c>
      <c r="P16" s="13">
        <f t="shared" si="2"/>
        <v>0.4848993288590604</v>
      </c>
      <c r="Q16" s="14">
        <f>H16/M16</f>
        <v>480.19543973941376</v>
      </c>
    </row>
    <row r="17" spans="1:17" ht="17" x14ac:dyDescent="0.2">
      <c r="A17" s="9">
        <f t="shared" si="3"/>
        <v>16</v>
      </c>
      <c r="B17" s="10" t="s">
        <v>50</v>
      </c>
      <c r="C17" s="10" t="s">
        <v>53</v>
      </c>
      <c r="D17" s="10" t="s">
        <v>54</v>
      </c>
      <c r="E17" s="10" t="s">
        <v>20</v>
      </c>
      <c r="F17" s="10" t="s">
        <v>21</v>
      </c>
      <c r="G17" s="10" t="s">
        <v>22</v>
      </c>
      <c r="H17" s="11">
        <v>270</v>
      </c>
      <c r="I17" s="11">
        <f t="shared" si="0"/>
        <v>270</v>
      </c>
      <c r="J17" s="12">
        <v>1</v>
      </c>
      <c r="K17" s="12">
        <v>1.0269999999999999</v>
      </c>
      <c r="L17" s="12">
        <v>0.56499999999999995</v>
      </c>
      <c r="M17" s="13">
        <f t="shared" si="1"/>
        <v>0.55014605647517034</v>
      </c>
      <c r="N17" s="13">
        <f>(L17*100/J17)/100</f>
        <v>0.56499999999999995</v>
      </c>
      <c r="O17" s="13">
        <f t="shared" si="2"/>
        <v>0.44985394352482966</v>
      </c>
      <c r="P17" s="13">
        <f t="shared" si="2"/>
        <v>0.43500000000000005</v>
      </c>
      <c r="Q17" s="14">
        <f>H17/M17</f>
        <v>490.77876106194697</v>
      </c>
    </row>
    <row r="18" spans="1:17" ht="17" x14ac:dyDescent="0.2">
      <c r="A18" s="9">
        <f t="shared" si="3"/>
        <v>17</v>
      </c>
      <c r="B18" s="10" t="s">
        <v>50</v>
      </c>
      <c r="C18" s="10" t="s">
        <v>50</v>
      </c>
      <c r="D18" s="10" t="s">
        <v>55</v>
      </c>
      <c r="E18" s="10" t="s">
        <v>28</v>
      </c>
      <c r="F18" s="10" t="s">
        <v>38</v>
      </c>
      <c r="G18" s="10" t="s">
        <v>39</v>
      </c>
      <c r="H18" s="11">
        <v>670</v>
      </c>
      <c r="I18" s="11">
        <f t="shared" si="0"/>
        <v>160.79999999999998</v>
      </c>
      <c r="J18" s="12">
        <v>0.24</v>
      </c>
      <c r="K18" s="12">
        <v>0.22</v>
      </c>
      <c r="L18" s="12">
        <v>0.22</v>
      </c>
      <c r="M18" s="13">
        <f t="shared" si="1"/>
        <v>1</v>
      </c>
      <c r="N18" s="13">
        <f>(L18*100/J18)/100</f>
        <v>0.91666666666666674</v>
      </c>
      <c r="O18" s="13">
        <f t="shared" si="2"/>
        <v>0</v>
      </c>
      <c r="P18" s="13">
        <f t="shared" si="2"/>
        <v>8.3333333333333259E-2</v>
      </c>
      <c r="Q18" s="14">
        <f>H18/M18</f>
        <v>670</v>
      </c>
    </row>
    <row r="19" spans="1:17" ht="17" x14ac:dyDescent="0.2">
      <c r="A19" s="9">
        <f t="shared" si="3"/>
        <v>18</v>
      </c>
      <c r="B19" s="10" t="s">
        <v>50</v>
      </c>
      <c r="C19" s="10" t="s">
        <v>50</v>
      </c>
      <c r="D19" s="10" t="s">
        <v>56</v>
      </c>
      <c r="E19" s="10" t="s">
        <v>20</v>
      </c>
      <c r="F19" s="10" t="s">
        <v>38</v>
      </c>
      <c r="G19" s="10" t="s">
        <v>39</v>
      </c>
      <c r="H19" s="11">
        <f>1*339/0.454</f>
        <v>746.69603524229069</v>
      </c>
      <c r="I19" s="11">
        <f t="shared" si="0"/>
        <v>339</v>
      </c>
      <c r="J19" s="12">
        <v>0.45400000000000001</v>
      </c>
      <c r="K19" s="12">
        <v>0.46600000000000003</v>
      </c>
      <c r="L19" s="12">
        <v>0.45700000000000002</v>
      </c>
      <c r="M19" s="13">
        <f t="shared" si="1"/>
        <v>0.98068669527897001</v>
      </c>
      <c r="N19" s="13">
        <f>(L19*100/J19)/100</f>
        <v>1.0066079295154184</v>
      </c>
      <c r="O19" s="13">
        <f t="shared" si="2"/>
        <v>1.9313304721029989E-2</v>
      </c>
      <c r="P19" s="13">
        <f t="shared" si="2"/>
        <v>-6.6079295154184425E-3</v>
      </c>
      <c r="Q19" s="14">
        <f>H19/M19</f>
        <v>761.40120880286088</v>
      </c>
    </row>
    <row r="20" spans="1:17" ht="17" x14ac:dyDescent="0.2">
      <c r="A20" s="9">
        <f t="shared" si="3"/>
        <v>19</v>
      </c>
      <c r="B20" s="23" t="s">
        <v>17</v>
      </c>
      <c r="C20" s="23" t="s">
        <v>23</v>
      </c>
      <c r="D20" s="23" t="s">
        <v>57</v>
      </c>
      <c r="E20" s="23" t="s">
        <v>28</v>
      </c>
      <c r="F20" s="23" t="s">
        <v>21</v>
      </c>
      <c r="G20" s="23" t="s">
        <v>22</v>
      </c>
      <c r="H20" s="24">
        <v>96</v>
      </c>
      <c r="I20" s="24">
        <f t="shared" si="0"/>
        <v>52.800000000000004</v>
      </c>
      <c r="J20" s="25">
        <v>0.55000000000000004</v>
      </c>
      <c r="K20" s="25">
        <v>0.53400000000000003</v>
      </c>
      <c r="L20" s="25">
        <v>0.44</v>
      </c>
      <c r="M20" s="26">
        <f t="shared" si="1"/>
        <v>0.82397003745318342</v>
      </c>
      <c r="N20" s="26">
        <f>(L20*100/J20)/100</f>
        <v>0.8</v>
      </c>
      <c r="O20" s="26">
        <f t="shared" si="2"/>
        <v>0.17602996254681658</v>
      </c>
      <c r="P20" s="26">
        <f t="shared" si="2"/>
        <v>0.19999999999999996</v>
      </c>
      <c r="Q20" s="27">
        <f>H20/M20</f>
        <v>116.50909090909093</v>
      </c>
    </row>
    <row r="21" spans="1:17" ht="17" x14ac:dyDescent="0.2">
      <c r="A21" s="9">
        <f t="shared" si="3"/>
        <v>20</v>
      </c>
      <c r="B21" s="23" t="s">
        <v>17</v>
      </c>
      <c r="C21" s="23" t="s">
        <v>23</v>
      </c>
      <c r="D21" s="23" t="s">
        <v>58</v>
      </c>
      <c r="E21" s="23" t="s">
        <v>28</v>
      </c>
      <c r="F21" s="23" t="s">
        <v>21</v>
      </c>
      <c r="G21" s="23" t="s">
        <v>22</v>
      </c>
      <c r="H21" s="24">
        <v>86</v>
      </c>
      <c r="I21" s="24">
        <f t="shared" si="0"/>
        <v>57.104000000000006</v>
      </c>
      <c r="J21" s="25">
        <v>0.66400000000000003</v>
      </c>
      <c r="K21" s="25">
        <v>0.64700000000000002</v>
      </c>
      <c r="L21" s="25">
        <v>0.48199999999999998</v>
      </c>
      <c r="M21" s="26">
        <f t="shared" si="1"/>
        <v>0.74497681607418842</v>
      </c>
      <c r="N21" s="26">
        <f>(L21*100/J21)/100</f>
        <v>0.72590361445783114</v>
      </c>
      <c r="O21" s="26">
        <f t="shared" si="2"/>
        <v>0.25502318392581158</v>
      </c>
      <c r="P21" s="26">
        <f t="shared" si="2"/>
        <v>0.27409638554216886</v>
      </c>
      <c r="Q21" s="27">
        <f>H21/M21</f>
        <v>115.43983402489629</v>
      </c>
    </row>
    <row r="22" spans="1:17" ht="17" x14ac:dyDescent="0.2">
      <c r="A22" s="9">
        <f t="shared" si="3"/>
        <v>21</v>
      </c>
      <c r="B22" s="23" t="s">
        <v>17</v>
      </c>
      <c r="C22" s="23" t="s">
        <v>18</v>
      </c>
      <c r="D22" s="23" t="s">
        <v>59</v>
      </c>
      <c r="E22" s="23" t="s">
        <v>28</v>
      </c>
      <c r="F22" s="23" t="s">
        <v>21</v>
      </c>
      <c r="G22" s="23" t="s">
        <v>22</v>
      </c>
      <c r="H22" s="24">
        <v>76</v>
      </c>
      <c r="I22" s="24">
        <f t="shared" si="0"/>
        <v>30.400000000000002</v>
      </c>
      <c r="J22" s="25">
        <v>0.4</v>
      </c>
      <c r="K22" s="25">
        <v>0.36399999999999999</v>
      </c>
      <c r="L22" s="25">
        <v>0.28199999999999997</v>
      </c>
      <c r="M22" s="26">
        <f t="shared" si="1"/>
        <v>0.77472527472527464</v>
      </c>
      <c r="N22" s="26">
        <f>(L22*100/J22)/100</f>
        <v>0.70499999999999985</v>
      </c>
      <c r="O22" s="26">
        <f t="shared" si="2"/>
        <v>0.22527472527472536</v>
      </c>
      <c r="P22" s="26">
        <f t="shared" si="2"/>
        <v>0.29500000000000015</v>
      </c>
      <c r="Q22" s="27">
        <f>H22/M22</f>
        <v>98.099290780141857</v>
      </c>
    </row>
    <row r="23" spans="1:17" ht="17" x14ac:dyDescent="0.2">
      <c r="A23" s="9">
        <f t="shared" si="3"/>
        <v>22</v>
      </c>
      <c r="B23" s="23" t="s">
        <v>17</v>
      </c>
      <c r="C23" s="23" t="s">
        <v>60</v>
      </c>
      <c r="D23" s="23" t="s">
        <v>61</v>
      </c>
      <c r="E23" s="23" t="s">
        <v>20</v>
      </c>
      <c r="F23" s="23" t="s">
        <v>25</v>
      </c>
      <c r="G23" s="23" t="s">
        <v>22</v>
      </c>
      <c r="H23" s="24">
        <v>348</v>
      </c>
      <c r="I23" s="24">
        <f t="shared" si="0"/>
        <v>174</v>
      </c>
      <c r="J23" s="25">
        <v>0.5</v>
      </c>
      <c r="K23" s="25">
        <v>0.52800000000000002</v>
      </c>
      <c r="L23" s="25">
        <v>0.44900000000000001</v>
      </c>
      <c r="M23" s="26">
        <f t="shared" si="1"/>
        <v>0.85037878787878785</v>
      </c>
      <c r="N23" s="26">
        <f>(L23*100/J23)/100</f>
        <v>0.89800000000000002</v>
      </c>
      <c r="O23" s="26">
        <f t="shared" si="2"/>
        <v>0.14962121212121215</v>
      </c>
      <c r="P23" s="26">
        <f t="shared" si="2"/>
        <v>0.10199999999999998</v>
      </c>
      <c r="Q23" s="27">
        <f>H23/M23</f>
        <v>409.22939866369711</v>
      </c>
    </row>
    <row r="24" spans="1:17" ht="34" x14ac:dyDescent="0.2">
      <c r="A24" s="9">
        <f t="shared" si="3"/>
        <v>23</v>
      </c>
      <c r="B24" s="23" t="s">
        <v>17</v>
      </c>
      <c r="C24" s="23" t="s">
        <v>46</v>
      </c>
      <c r="D24" s="23" t="s">
        <v>62</v>
      </c>
      <c r="E24" s="23" t="s">
        <v>20</v>
      </c>
      <c r="F24" s="23" t="s">
        <v>25</v>
      </c>
      <c r="G24" s="23" t="s">
        <v>22</v>
      </c>
      <c r="H24" s="24">
        <v>308</v>
      </c>
      <c r="I24" s="24">
        <f t="shared" si="0"/>
        <v>154</v>
      </c>
      <c r="J24" s="25">
        <v>0.5</v>
      </c>
      <c r="K24" s="25">
        <v>0.52300000000000002</v>
      </c>
      <c r="L24" s="25">
        <v>0.41899999999999998</v>
      </c>
      <c r="M24" s="26">
        <f t="shared" si="1"/>
        <v>0.80114722753346068</v>
      </c>
      <c r="N24" s="26">
        <f>(L24*100/J24)/100</f>
        <v>0.83799999999999997</v>
      </c>
      <c r="O24" s="26">
        <f t="shared" si="2"/>
        <v>0.19885277246653932</v>
      </c>
      <c r="P24" s="26">
        <f t="shared" si="2"/>
        <v>0.16200000000000003</v>
      </c>
      <c r="Q24" s="27">
        <f>H24/M24</f>
        <v>384.44868735083537</v>
      </c>
    </row>
    <row r="25" spans="1:17" ht="17" x14ac:dyDescent="0.2">
      <c r="A25" s="9">
        <f t="shared" si="3"/>
        <v>24</v>
      </c>
      <c r="B25" s="23" t="s">
        <v>17</v>
      </c>
      <c r="C25" s="23" t="s">
        <v>23</v>
      </c>
      <c r="D25" s="23" t="s">
        <v>63</v>
      </c>
      <c r="E25" s="23" t="s">
        <v>20</v>
      </c>
      <c r="F25" s="23" t="s">
        <v>25</v>
      </c>
      <c r="G25" s="23" t="s">
        <v>22</v>
      </c>
      <c r="H25" s="24">
        <v>128</v>
      </c>
      <c r="I25" s="24">
        <f t="shared" si="0"/>
        <v>64</v>
      </c>
      <c r="J25" s="25">
        <v>0.5</v>
      </c>
      <c r="K25" s="25">
        <v>0.53300000000000003</v>
      </c>
      <c r="L25" s="25">
        <v>0.441</v>
      </c>
      <c r="M25" s="26">
        <f t="shared" si="1"/>
        <v>0.82739212007504692</v>
      </c>
      <c r="N25" s="26">
        <f>(L25*100/J25)/100</f>
        <v>0.88200000000000001</v>
      </c>
      <c r="O25" s="26">
        <f t="shared" si="2"/>
        <v>0.17260787992495308</v>
      </c>
      <c r="P25" s="26">
        <f t="shared" si="2"/>
        <v>0.11799999999999999</v>
      </c>
      <c r="Q25" s="27">
        <f>H25/M25</f>
        <v>154.702947845805</v>
      </c>
    </row>
    <row r="26" spans="1:17" ht="17" x14ac:dyDescent="0.2">
      <c r="A26" s="9">
        <f t="shared" si="3"/>
        <v>25</v>
      </c>
      <c r="B26" s="23" t="s">
        <v>17</v>
      </c>
      <c r="C26" s="23" t="s">
        <v>18</v>
      </c>
      <c r="D26" s="23" t="s">
        <v>64</v>
      </c>
      <c r="E26" s="23" t="s">
        <v>20</v>
      </c>
      <c r="F26" s="23" t="s">
        <v>25</v>
      </c>
      <c r="G26" s="23" t="s">
        <v>22</v>
      </c>
      <c r="H26" s="24">
        <v>172</v>
      </c>
      <c r="I26" s="24">
        <f t="shared" si="0"/>
        <v>86</v>
      </c>
      <c r="J26" s="25">
        <v>0.5</v>
      </c>
      <c r="K26" s="25">
        <v>0.51400000000000001</v>
      </c>
      <c r="L26" s="25">
        <v>0.42</v>
      </c>
      <c r="M26" s="26">
        <f t="shared" si="1"/>
        <v>0.81712062256809337</v>
      </c>
      <c r="N26" s="26">
        <f>(L26*100/J26)/100</f>
        <v>0.84</v>
      </c>
      <c r="O26" s="26">
        <f t="shared" si="2"/>
        <v>0.18287937743190663</v>
      </c>
      <c r="P26" s="26">
        <f t="shared" si="2"/>
        <v>0.16000000000000003</v>
      </c>
      <c r="Q26" s="27">
        <f>H26/M26</f>
        <v>210.49523809523811</v>
      </c>
    </row>
    <row r="27" spans="1:17" ht="34" x14ac:dyDescent="0.2">
      <c r="A27" s="9">
        <f t="shared" si="3"/>
        <v>26</v>
      </c>
      <c r="B27" s="23" t="s">
        <v>50</v>
      </c>
      <c r="C27" s="23" t="s">
        <v>51</v>
      </c>
      <c r="D27" s="23" t="s">
        <v>65</v>
      </c>
      <c r="E27" s="23" t="s">
        <v>20</v>
      </c>
      <c r="F27" s="23" t="s">
        <v>38</v>
      </c>
      <c r="G27" s="23" t="s">
        <v>39</v>
      </c>
      <c r="H27" s="24">
        <v>558</v>
      </c>
      <c r="I27" s="24">
        <f t="shared" si="0"/>
        <v>279</v>
      </c>
      <c r="J27" s="25">
        <v>0.5</v>
      </c>
      <c r="K27" s="25">
        <v>0.53</v>
      </c>
      <c r="L27" s="25">
        <v>0.434</v>
      </c>
      <c r="M27" s="26">
        <f t="shared" si="1"/>
        <v>0.81886792452830182</v>
      </c>
      <c r="N27" s="26">
        <f>(L27*100/J27)/100</f>
        <v>0.86799999999999999</v>
      </c>
      <c r="O27" s="26">
        <f t="shared" si="2"/>
        <v>0.18113207547169818</v>
      </c>
      <c r="P27" s="26">
        <f t="shared" si="2"/>
        <v>0.13200000000000001</v>
      </c>
      <c r="Q27" s="27">
        <f>H27/M27</f>
        <v>681.42857142857144</v>
      </c>
    </row>
    <row r="28" spans="1:17" ht="34" x14ac:dyDescent="0.2">
      <c r="A28" s="9">
        <f t="shared" si="3"/>
        <v>27</v>
      </c>
      <c r="B28" s="23" t="s">
        <v>50</v>
      </c>
      <c r="C28" s="23" t="s">
        <v>51</v>
      </c>
      <c r="D28" s="23" t="s">
        <v>66</v>
      </c>
      <c r="E28" s="23" t="s">
        <v>20</v>
      </c>
      <c r="F28" s="23" t="s">
        <v>21</v>
      </c>
      <c r="G28" s="23" t="s">
        <v>22</v>
      </c>
      <c r="H28" s="24">
        <v>228</v>
      </c>
      <c r="I28" s="24">
        <f t="shared" si="0"/>
        <v>114</v>
      </c>
      <c r="J28" s="25">
        <v>0.5</v>
      </c>
      <c r="K28" s="25">
        <v>0.51200000000000001</v>
      </c>
      <c r="L28" s="25">
        <v>0.35799999999999998</v>
      </c>
      <c r="M28" s="26">
        <f t="shared" si="1"/>
        <v>0.69921875</v>
      </c>
      <c r="N28" s="26">
        <f>(L28*100/J28)/100</f>
        <v>0.71599999999999997</v>
      </c>
      <c r="O28" s="26">
        <f t="shared" si="2"/>
        <v>0.30078125</v>
      </c>
      <c r="P28" s="26">
        <f t="shared" si="2"/>
        <v>0.28400000000000003</v>
      </c>
      <c r="Q28" s="27">
        <f>H28/M28</f>
        <v>326.07821229050279</v>
      </c>
    </row>
    <row r="29" spans="1:17" ht="34" x14ac:dyDescent="0.2">
      <c r="A29" s="9">
        <f t="shared" si="3"/>
        <v>28</v>
      </c>
      <c r="B29" s="23" t="s">
        <v>50</v>
      </c>
      <c r="C29" s="23" t="s">
        <v>67</v>
      </c>
      <c r="D29" s="23" t="s">
        <v>68</v>
      </c>
      <c r="E29" s="23" t="s">
        <v>20</v>
      </c>
      <c r="F29" s="23" t="s">
        <v>21</v>
      </c>
      <c r="G29" s="23" t="s">
        <v>22</v>
      </c>
      <c r="H29" s="24">
        <f>1*199/0.454</f>
        <v>438.32599118942727</v>
      </c>
      <c r="I29" s="24">
        <f t="shared" si="0"/>
        <v>190.23348017621143</v>
      </c>
      <c r="J29" s="25">
        <v>0.434</v>
      </c>
      <c r="K29" s="25">
        <v>0.53200000000000003</v>
      </c>
      <c r="L29" s="25">
        <v>0.505</v>
      </c>
      <c r="M29" s="26">
        <f t="shared" si="1"/>
        <v>0.9492481203007519</v>
      </c>
      <c r="N29" s="26">
        <f>(L29*100/J29)/100</f>
        <v>1.163594470046083</v>
      </c>
      <c r="O29" s="26">
        <f t="shared" si="2"/>
        <v>5.0751879699248104E-2</v>
      </c>
      <c r="P29" s="26">
        <f t="shared" si="2"/>
        <v>-0.16359447004608296</v>
      </c>
      <c r="Q29" s="27">
        <f>H29/M29</f>
        <v>461.76124220351545</v>
      </c>
    </row>
    <row r="30" spans="1:17" ht="34" x14ac:dyDescent="0.2">
      <c r="A30" s="9">
        <f t="shared" si="3"/>
        <v>29</v>
      </c>
      <c r="B30" s="23" t="s">
        <v>50</v>
      </c>
      <c r="C30" s="23" t="s">
        <v>67</v>
      </c>
      <c r="D30" s="23" t="s">
        <v>69</v>
      </c>
      <c r="E30" s="23" t="s">
        <v>20</v>
      </c>
      <c r="F30" s="23" t="s">
        <v>38</v>
      </c>
      <c r="G30" s="23" t="s">
        <v>39</v>
      </c>
      <c r="H30" s="24">
        <f>1*99/0.454</f>
        <v>218.06167400881057</v>
      </c>
      <c r="I30" s="24">
        <f t="shared" si="0"/>
        <v>99</v>
      </c>
      <c r="J30" s="25">
        <v>0.45400000000000001</v>
      </c>
      <c r="K30" s="25">
        <v>0.46100000000000002</v>
      </c>
      <c r="L30" s="25">
        <v>0.45</v>
      </c>
      <c r="M30" s="26">
        <f t="shared" si="1"/>
        <v>0.97613882863340562</v>
      </c>
      <c r="N30" s="26">
        <f>(L30*100/J30)/100</f>
        <v>0.99118942731277526</v>
      </c>
      <c r="O30" s="26">
        <f t="shared" si="2"/>
        <v>2.386117136659438E-2</v>
      </c>
      <c r="P30" s="26">
        <f t="shared" si="2"/>
        <v>8.8105726872247381E-3</v>
      </c>
      <c r="Q30" s="27">
        <f>H30/M30</f>
        <v>223.3920704845815</v>
      </c>
    </row>
    <row r="31" spans="1:17" ht="17" x14ac:dyDescent="0.2">
      <c r="A31" s="9">
        <f t="shared" si="3"/>
        <v>30</v>
      </c>
      <c r="B31" s="28" t="s">
        <v>17</v>
      </c>
      <c r="C31" s="29" t="s">
        <v>18</v>
      </c>
      <c r="D31" s="29" t="s">
        <v>70</v>
      </c>
      <c r="E31" s="29" t="s">
        <v>20</v>
      </c>
      <c r="F31" s="29" t="s">
        <v>21</v>
      </c>
      <c r="G31" s="29" t="s">
        <v>22</v>
      </c>
      <c r="H31" s="30">
        <v>109</v>
      </c>
      <c r="I31" s="30">
        <f t="shared" si="0"/>
        <v>61.040000000000006</v>
      </c>
      <c r="J31" s="31">
        <v>0.56000000000000005</v>
      </c>
      <c r="K31" s="31">
        <v>0.53700000000000003</v>
      </c>
      <c r="L31" s="31">
        <v>0.47899999999999998</v>
      </c>
      <c r="M31" s="32">
        <f t="shared" si="1"/>
        <v>0.8919925512104282</v>
      </c>
      <c r="N31" s="32">
        <f>(L31*100/J31)/100</f>
        <v>0.85535714285714282</v>
      </c>
      <c r="O31" s="32">
        <f t="shared" si="2"/>
        <v>0.1080074487895718</v>
      </c>
      <c r="P31" s="32">
        <f t="shared" si="2"/>
        <v>0.14464285714285718</v>
      </c>
      <c r="Q31" s="33">
        <f>H31/M31</f>
        <v>122.19832985386223</v>
      </c>
    </row>
    <row r="32" spans="1:17" ht="17" x14ac:dyDescent="0.2">
      <c r="A32" s="9">
        <f t="shared" si="3"/>
        <v>31</v>
      </c>
      <c r="B32" s="28" t="s">
        <v>50</v>
      </c>
      <c r="C32" s="34" t="s">
        <v>50</v>
      </c>
      <c r="D32" s="34" t="s">
        <v>71</v>
      </c>
      <c r="E32" s="34" t="s">
        <v>28</v>
      </c>
      <c r="F32" s="34" t="s">
        <v>38</v>
      </c>
      <c r="G32" s="34" t="s">
        <v>39</v>
      </c>
      <c r="H32" s="35">
        <v>220</v>
      </c>
      <c r="I32" s="30">
        <f t="shared" si="0"/>
        <v>220</v>
      </c>
      <c r="J32" s="36">
        <v>1</v>
      </c>
      <c r="K32" s="36">
        <v>1</v>
      </c>
      <c r="L32" s="36">
        <v>0.877</v>
      </c>
      <c r="M32" s="32">
        <f t="shared" si="1"/>
        <v>0.877</v>
      </c>
      <c r="N32" s="32">
        <f>(L32*100/J32)/100</f>
        <v>0.877</v>
      </c>
      <c r="O32" s="32">
        <f t="shared" si="2"/>
        <v>0.123</v>
      </c>
      <c r="P32" s="32">
        <f t="shared" si="2"/>
        <v>0.123</v>
      </c>
      <c r="Q32" s="33">
        <f>H32/M32</f>
        <v>250.8551881413911</v>
      </c>
    </row>
    <row r="33" spans="1:17" ht="17" x14ac:dyDescent="0.2">
      <c r="A33" s="9">
        <f t="shared" si="3"/>
        <v>32</v>
      </c>
      <c r="B33" s="28" t="s">
        <v>50</v>
      </c>
      <c r="C33" s="34" t="s">
        <v>50</v>
      </c>
      <c r="D33" s="34" t="s">
        <v>72</v>
      </c>
      <c r="E33" s="34" t="s">
        <v>20</v>
      </c>
      <c r="F33" s="34" t="s">
        <v>21</v>
      </c>
      <c r="G33" s="34" t="s">
        <v>22</v>
      </c>
      <c r="H33" s="35">
        <v>90</v>
      </c>
      <c r="I33" s="30">
        <f t="shared" si="0"/>
        <v>90</v>
      </c>
      <c r="J33" s="36">
        <v>1</v>
      </c>
      <c r="K33" s="36">
        <v>1.04</v>
      </c>
      <c r="L33" s="36">
        <v>0.57899999999999996</v>
      </c>
      <c r="M33" s="32">
        <f t="shared" si="1"/>
        <v>0.55673076923076925</v>
      </c>
      <c r="N33" s="32">
        <f>(L33*100/J33)/100</f>
        <v>0.57899999999999996</v>
      </c>
      <c r="O33" s="32">
        <f t="shared" si="2"/>
        <v>0.44326923076923075</v>
      </c>
      <c r="P33" s="32">
        <f t="shared" si="2"/>
        <v>0.42100000000000004</v>
      </c>
      <c r="Q33" s="33">
        <f>H33/M33</f>
        <v>161.65803108808291</v>
      </c>
    </row>
    <row r="34" spans="1:17" ht="17" x14ac:dyDescent="0.2">
      <c r="A34" s="9">
        <f t="shared" si="3"/>
        <v>33</v>
      </c>
      <c r="B34" s="28" t="s">
        <v>50</v>
      </c>
      <c r="C34" s="34" t="s">
        <v>50</v>
      </c>
      <c r="D34" s="34" t="s">
        <v>73</v>
      </c>
      <c r="E34" s="34" t="s">
        <v>20</v>
      </c>
      <c r="F34" s="34" t="s">
        <v>74</v>
      </c>
      <c r="G34" s="34" t="s">
        <v>22</v>
      </c>
      <c r="H34" s="35">
        <v>280</v>
      </c>
      <c r="I34" s="30">
        <f t="shared" si="0"/>
        <v>280</v>
      </c>
      <c r="J34" s="36">
        <v>1</v>
      </c>
      <c r="K34" s="36">
        <v>1.0369999999999999</v>
      </c>
      <c r="L34" s="36">
        <v>0.83299999999999996</v>
      </c>
      <c r="M34" s="32">
        <f t="shared" si="1"/>
        <v>0.80327868852459017</v>
      </c>
      <c r="N34" s="32">
        <f>(L34*100/J34)/100</f>
        <v>0.83299999999999996</v>
      </c>
      <c r="O34" s="32">
        <f t="shared" si="2"/>
        <v>0.19672131147540983</v>
      </c>
      <c r="P34" s="32">
        <f t="shared" si="2"/>
        <v>0.16700000000000004</v>
      </c>
      <c r="Q34" s="33">
        <f>H34/M34</f>
        <v>348.57142857142856</v>
      </c>
    </row>
    <row r="35" spans="1:17" ht="17" x14ac:dyDescent="0.2">
      <c r="A35" s="9">
        <f t="shared" si="3"/>
        <v>34</v>
      </c>
      <c r="B35" s="28" t="s">
        <v>50</v>
      </c>
      <c r="C35" s="34" t="s">
        <v>50</v>
      </c>
      <c r="D35" s="34" t="s">
        <v>75</v>
      </c>
      <c r="E35" s="34" t="s">
        <v>28</v>
      </c>
      <c r="F35" s="34" t="s">
        <v>38</v>
      </c>
      <c r="G35" s="34" t="s">
        <v>39</v>
      </c>
      <c r="H35" s="35">
        <v>300</v>
      </c>
      <c r="I35" s="30">
        <f t="shared" si="0"/>
        <v>300</v>
      </c>
      <c r="J35" s="36">
        <v>1</v>
      </c>
      <c r="K35" s="36">
        <v>0.97399999999999998</v>
      </c>
      <c r="L35" s="36">
        <v>0.71599999999999997</v>
      </c>
      <c r="M35" s="32">
        <f t="shared" si="1"/>
        <v>0.73511293634496921</v>
      </c>
      <c r="N35" s="32">
        <f>(L35*100/J35)/100</f>
        <v>0.71599999999999997</v>
      </c>
      <c r="O35" s="32">
        <f t="shared" si="2"/>
        <v>0.26488706365503079</v>
      </c>
      <c r="P35" s="32">
        <f t="shared" si="2"/>
        <v>0.28400000000000003</v>
      </c>
      <c r="Q35" s="33">
        <f>H35/M35</f>
        <v>408.10055865921788</v>
      </c>
    </row>
    <row r="36" spans="1:17" x14ac:dyDescent="0.2">
      <c r="A36" s="9">
        <f t="shared" si="3"/>
        <v>35</v>
      </c>
      <c r="B36" s="37" t="s">
        <v>17</v>
      </c>
      <c r="C36" s="34" t="s">
        <v>23</v>
      </c>
      <c r="D36" s="34" t="s">
        <v>76</v>
      </c>
      <c r="E36" s="34" t="s">
        <v>28</v>
      </c>
      <c r="F36" s="34" t="s">
        <v>25</v>
      </c>
      <c r="G36" s="34" t="s">
        <v>22</v>
      </c>
      <c r="H36" s="35">
        <v>110</v>
      </c>
      <c r="I36" s="30">
        <f t="shared" si="0"/>
        <v>110</v>
      </c>
      <c r="J36" s="36">
        <v>1</v>
      </c>
      <c r="K36" s="36">
        <v>0.95</v>
      </c>
      <c r="L36" s="36">
        <v>0.83899999999999997</v>
      </c>
      <c r="M36" s="32">
        <f t="shared" si="1"/>
        <v>0.88315789473684203</v>
      </c>
      <c r="N36" s="32">
        <f>(L36*100/J36)/100</f>
        <v>0.83899999999999997</v>
      </c>
      <c r="O36" s="32">
        <f t="shared" si="2"/>
        <v>0.11684210526315797</v>
      </c>
      <c r="P36" s="32">
        <f t="shared" si="2"/>
        <v>0.16100000000000003</v>
      </c>
      <c r="Q36" s="33">
        <f>H36/M36</f>
        <v>124.55303933253875</v>
      </c>
    </row>
    <row r="37" spans="1:17" x14ac:dyDescent="0.2">
      <c r="A37" s="9">
        <f t="shared" si="3"/>
        <v>36</v>
      </c>
      <c r="B37" s="37" t="s">
        <v>17</v>
      </c>
      <c r="C37" s="34" t="s">
        <v>18</v>
      </c>
      <c r="D37" s="34" t="s">
        <v>77</v>
      </c>
      <c r="E37" s="34" t="s">
        <v>28</v>
      </c>
      <c r="F37" s="34" t="s">
        <v>21</v>
      </c>
      <c r="G37" s="34" t="s">
        <v>22</v>
      </c>
      <c r="H37" s="35">
        <v>65</v>
      </c>
      <c r="I37" s="30">
        <f t="shared" si="0"/>
        <v>65</v>
      </c>
      <c r="J37" s="36">
        <v>1</v>
      </c>
      <c r="K37" s="36">
        <v>1.022</v>
      </c>
      <c r="L37" s="36">
        <v>0.40600000000000003</v>
      </c>
      <c r="M37" s="32">
        <f t="shared" si="1"/>
        <v>0.39726027397260277</v>
      </c>
      <c r="N37" s="32">
        <f>(L37*100/J37)/100</f>
        <v>0.40600000000000003</v>
      </c>
      <c r="O37" s="32">
        <f t="shared" si="2"/>
        <v>0.60273972602739723</v>
      </c>
      <c r="P37" s="32">
        <f t="shared" si="2"/>
        <v>0.59399999999999997</v>
      </c>
      <c r="Q37" s="33">
        <f>H37/M37</f>
        <v>163.62068965517241</v>
      </c>
    </row>
    <row r="38" spans="1:17" x14ac:dyDescent="0.2">
      <c r="A38" s="9">
        <f t="shared" si="3"/>
        <v>37</v>
      </c>
      <c r="B38" s="37" t="s">
        <v>17</v>
      </c>
      <c r="C38" s="34" t="s">
        <v>18</v>
      </c>
      <c r="D38" s="34" t="s">
        <v>78</v>
      </c>
      <c r="E38" s="34" t="s">
        <v>28</v>
      </c>
      <c r="F38" s="34" t="s">
        <v>21</v>
      </c>
      <c r="G38" s="34" t="s">
        <v>22</v>
      </c>
      <c r="H38" s="35">
        <v>85</v>
      </c>
      <c r="I38" s="30">
        <f t="shared" si="0"/>
        <v>57.800000000000004</v>
      </c>
      <c r="J38" s="36">
        <v>0.68</v>
      </c>
      <c r="K38" s="36">
        <v>0.61799999999999999</v>
      </c>
      <c r="L38" s="36">
        <v>0.33600000000000002</v>
      </c>
      <c r="M38" s="32">
        <f t="shared" si="1"/>
        <v>0.54368932038834961</v>
      </c>
      <c r="N38" s="32">
        <f>(L38*100/J38)/100</f>
        <v>0.49411764705882355</v>
      </c>
      <c r="O38" s="32">
        <f t="shared" si="2"/>
        <v>0.45631067961165039</v>
      </c>
      <c r="P38" s="32">
        <f t="shared" si="2"/>
        <v>0.50588235294117645</v>
      </c>
      <c r="Q38" s="33">
        <f>H38/M38</f>
        <v>156.33928571428569</v>
      </c>
    </row>
    <row r="39" spans="1:17" x14ac:dyDescent="0.2">
      <c r="A39" s="9">
        <f t="shared" si="3"/>
        <v>38</v>
      </c>
      <c r="B39" s="37" t="s">
        <v>17</v>
      </c>
      <c r="C39" s="34" t="s">
        <v>18</v>
      </c>
      <c r="D39" s="34" t="s">
        <v>79</v>
      </c>
      <c r="E39" s="34" t="s">
        <v>28</v>
      </c>
      <c r="F39" s="34" t="s">
        <v>38</v>
      </c>
      <c r="G39" s="34" t="s">
        <v>39</v>
      </c>
      <c r="H39" s="35">
        <v>110</v>
      </c>
      <c r="I39" s="30">
        <f t="shared" si="0"/>
        <v>110</v>
      </c>
      <c r="J39" s="36">
        <v>1</v>
      </c>
      <c r="K39" s="36">
        <v>0.96899999999999997</v>
      </c>
      <c r="L39" s="36">
        <v>0.81100000000000005</v>
      </c>
      <c r="M39" s="32">
        <f t="shared" si="1"/>
        <v>0.83694530443756465</v>
      </c>
      <c r="N39" s="32">
        <f>(L39*100/J39)/100</f>
        <v>0.81100000000000005</v>
      </c>
      <c r="O39" s="32">
        <f t="shared" si="2"/>
        <v>0.16305469556243535</v>
      </c>
      <c r="P39" s="32">
        <f t="shared" si="2"/>
        <v>0.18899999999999995</v>
      </c>
      <c r="Q39" s="33">
        <f>H39/M39</f>
        <v>131.43033292231812</v>
      </c>
    </row>
    <row r="40" spans="1:17" x14ac:dyDescent="0.2">
      <c r="A40" s="9">
        <f t="shared" si="3"/>
        <v>39</v>
      </c>
      <c r="B40" s="37" t="s">
        <v>50</v>
      </c>
      <c r="C40" s="34" t="s">
        <v>51</v>
      </c>
      <c r="D40" s="34" t="s">
        <v>80</v>
      </c>
      <c r="E40" s="34" t="s">
        <v>28</v>
      </c>
      <c r="F40" s="34" t="s">
        <v>38</v>
      </c>
      <c r="G40" s="34" t="s">
        <v>39</v>
      </c>
      <c r="H40" s="35">
        <v>245</v>
      </c>
      <c r="I40" s="30">
        <f t="shared" si="0"/>
        <v>245</v>
      </c>
      <c r="J40" s="36">
        <v>1</v>
      </c>
      <c r="K40" s="36">
        <v>1.046</v>
      </c>
      <c r="L40" s="36">
        <v>0.81100000000000005</v>
      </c>
      <c r="M40" s="32">
        <f t="shared" si="1"/>
        <v>0.77533460803059284</v>
      </c>
      <c r="N40" s="32">
        <f>(L40*100/J40)/100</f>
        <v>0.81100000000000005</v>
      </c>
      <c r="O40" s="32">
        <f t="shared" si="2"/>
        <v>0.22466539196940716</v>
      </c>
      <c r="P40" s="32">
        <f t="shared" si="2"/>
        <v>0.18899999999999995</v>
      </c>
      <c r="Q40" s="33">
        <f>H40/M40</f>
        <v>315.99260172626384</v>
      </c>
    </row>
    <row r="41" spans="1:17" x14ac:dyDescent="0.2">
      <c r="A41" s="9">
        <f t="shared" si="3"/>
        <v>40</v>
      </c>
      <c r="B41" s="37" t="s">
        <v>50</v>
      </c>
      <c r="C41" s="34" t="s">
        <v>51</v>
      </c>
      <c r="D41" s="34" t="s">
        <v>81</v>
      </c>
      <c r="E41" s="34" t="s">
        <v>28</v>
      </c>
      <c r="F41" s="34" t="s">
        <v>22</v>
      </c>
      <c r="G41" s="34" t="s">
        <v>22</v>
      </c>
      <c r="H41" s="35">
        <v>140</v>
      </c>
      <c r="I41" s="30">
        <f t="shared" si="0"/>
        <v>140</v>
      </c>
      <c r="J41" s="36">
        <v>1</v>
      </c>
      <c r="K41" s="36">
        <v>1.002</v>
      </c>
      <c r="L41" s="36">
        <v>0.82499999999999996</v>
      </c>
      <c r="M41" s="32">
        <f t="shared" si="1"/>
        <v>0.82335329341317365</v>
      </c>
      <c r="N41" s="32">
        <f>(L41*100/J41)/100</f>
        <v>0.82499999999999996</v>
      </c>
      <c r="O41" s="32">
        <f t="shared" si="2"/>
        <v>0.17664670658682635</v>
      </c>
      <c r="P41" s="32">
        <f t="shared" si="2"/>
        <v>0.17500000000000004</v>
      </c>
      <c r="Q41" s="33">
        <f>H41/M41</f>
        <v>170.03636363636363</v>
      </c>
    </row>
    <row r="42" spans="1:17" x14ac:dyDescent="0.2">
      <c r="A42" s="9">
        <f t="shared" si="3"/>
        <v>41</v>
      </c>
      <c r="B42" s="38" t="s">
        <v>17</v>
      </c>
      <c r="C42" s="39" t="s">
        <v>46</v>
      </c>
      <c r="D42" s="39" t="s">
        <v>82</v>
      </c>
      <c r="E42" s="39" t="s">
        <v>20</v>
      </c>
      <c r="F42" s="39" t="s">
        <v>38</v>
      </c>
      <c r="G42" s="39" t="s">
        <v>39</v>
      </c>
      <c r="H42" s="40">
        <f>1*175/0.4</f>
        <v>437.5</v>
      </c>
      <c r="I42" s="41">
        <f t="shared" si="0"/>
        <v>175</v>
      </c>
      <c r="J42" s="42">
        <v>0.4</v>
      </c>
      <c r="K42" s="42">
        <v>0.4</v>
      </c>
      <c r="L42" s="42">
        <v>0.38900000000000001</v>
      </c>
      <c r="M42" s="43">
        <f t="shared" si="1"/>
        <v>0.97249999999999981</v>
      </c>
      <c r="N42" s="43">
        <f>(L42*100/J42)/100</f>
        <v>0.97249999999999981</v>
      </c>
      <c r="O42" s="43">
        <f t="shared" si="2"/>
        <v>2.7500000000000191E-2</v>
      </c>
      <c r="P42" s="43">
        <f t="shared" si="2"/>
        <v>2.7500000000000191E-2</v>
      </c>
      <c r="Q42" s="44">
        <f>H42/M42</f>
        <v>449.87146529562989</v>
      </c>
    </row>
    <row r="43" spans="1:17" x14ac:dyDescent="0.2">
      <c r="A43" s="9">
        <f t="shared" si="3"/>
        <v>42</v>
      </c>
      <c r="B43" s="38" t="s">
        <v>17</v>
      </c>
      <c r="C43" s="39" t="s">
        <v>83</v>
      </c>
      <c r="D43" s="39" t="s">
        <v>84</v>
      </c>
      <c r="E43" s="39" t="s">
        <v>20</v>
      </c>
      <c r="F43" s="39" t="s">
        <v>38</v>
      </c>
      <c r="G43" s="39" t="s">
        <v>39</v>
      </c>
      <c r="H43" s="40">
        <f>1*228/0.4</f>
        <v>570</v>
      </c>
      <c r="I43" s="41">
        <f t="shared" si="0"/>
        <v>228</v>
      </c>
      <c r="J43" s="42">
        <v>0.4</v>
      </c>
      <c r="K43" s="42">
        <v>0.41099999999999998</v>
      </c>
      <c r="L43" s="42">
        <v>0.39600000000000002</v>
      </c>
      <c r="M43" s="43">
        <f t="shared" si="1"/>
        <v>0.96350364963503665</v>
      </c>
      <c r="N43" s="43">
        <f>(L43*100/J43)/100</f>
        <v>0.99</v>
      </c>
      <c r="O43" s="43">
        <f t="shared" si="2"/>
        <v>3.6496350364963348E-2</v>
      </c>
      <c r="P43" s="43">
        <f t="shared" si="2"/>
        <v>1.0000000000000009E-2</v>
      </c>
      <c r="Q43" s="44">
        <f>H43/M43</f>
        <v>591.59090909090901</v>
      </c>
    </row>
    <row r="44" spans="1:17" x14ac:dyDescent="0.2">
      <c r="A44" s="9">
        <f t="shared" si="3"/>
        <v>43</v>
      </c>
      <c r="B44" s="38" t="s">
        <v>17</v>
      </c>
      <c r="C44" s="39" t="s">
        <v>23</v>
      </c>
      <c r="D44" s="39" t="s">
        <v>85</v>
      </c>
      <c r="E44" s="39" t="s">
        <v>20</v>
      </c>
      <c r="F44" s="39" t="s">
        <v>25</v>
      </c>
      <c r="G44" s="39" t="s">
        <v>22</v>
      </c>
      <c r="H44" s="40">
        <f>1*76/0.68</f>
        <v>111.76470588235293</v>
      </c>
      <c r="I44" s="41">
        <f t="shared" si="0"/>
        <v>76</v>
      </c>
      <c r="J44" s="42">
        <v>0.68</v>
      </c>
      <c r="K44" s="42">
        <v>0.69199999999999995</v>
      </c>
      <c r="L44" s="42">
        <v>0.443</v>
      </c>
      <c r="M44" s="43">
        <f t="shared" si="1"/>
        <v>0.64017341040462428</v>
      </c>
      <c r="N44" s="43">
        <f>(L44*100/J44)/100</f>
        <v>0.65147058823529402</v>
      </c>
      <c r="O44" s="43">
        <f t="shared" si="2"/>
        <v>0.35982658959537572</v>
      </c>
      <c r="P44" s="43">
        <f t="shared" si="2"/>
        <v>0.34852941176470598</v>
      </c>
      <c r="Q44" s="44">
        <f>H44/M44</f>
        <v>174.58504846633912</v>
      </c>
    </row>
    <row r="45" spans="1:17" x14ac:dyDescent="0.2">
      <c r="A45" s="9">
        <f t="shared" si="3"/>
        <v>44</v>
      </c>
      <c r="B45" s="38" t="s">
        <v>17</v>
      </c>
      <c r="C45" s="39" t="s">
        <v>18</v>
      </c>
      <c r="D45" s="39" t="s">
        <v>86</v>
      </c>
      <c r="E45" s="39" t="s">
        <v>20</v>
      </c>
      <c r="F45" s="39" t="s">
        <v>21</v>
      </c>
      <c r="G45" s="39" t="s">
        <v>22</v>
      </c>
      <c r="H45" s="40">
        <f>1*108/0.68</f>
        <v>158.8235294117647</v>
      </c>
      <c r="I45" s="41">
        <f t="shared" si="0"/>
        <v>108</v>
      </c>
      <c r="J45" s="42">
        <v>0.68</v>
      </c>
      <c r="K45" s="42">
        <v>0.70299999999999996</v>
      </c>
      <c r="L45" s="42">
        <v>0.64700000000000002</v>
      </c>
      <c r="M45" s="43">
        <f t="shared" si="1"/>
        <v>0.92034139402560466</v>
      </c>
      <c r="N45" s="43">
        <f>(L45*100/J45)/100</f>
        <v>0.95147058823529407</v>
      </c>
      <c r="O45" s="43">
        <f t="shared" si="2"/>
        <v>7.9658605974395336E-2</v>
      </c>
      <c r="P45" s="43">
        <f t="shared" si="2"/>
        <v>4.8529411764705932E-2</v>
      </c>
      <c r="Q45" s="44">
        <f>H45/M45</f>
        <v>172.5702336576052</v>
      </c>
    </row>
    <row r="46" spans="1:17" x14ac:dyDescent="0.2">
      <c r="A46" s="9">
        <f t="shared" si="3"/>
        <v>45</v>
      </c>
      <c r="B46" s="38" t="s">
        <v>50</v>
      </c>
      <c r="C46" s="39" t="s">
        <v>67</v>
      </c>
      <c r="D46" s="39" t="s">
        <v>87</v>
      </c>
      <c r="E46" s="39" t="s">
        <v>20</v>
      </c>
      <c r="F46" s="39" t="s">
        <v>38</v>
      </c>
      <c r="G46" s="39" t="s">
        <v>39</v>
      </c>
      <c r="H46" s="40">
        <f>1*158/0.454</f>
        <v>348.01762114537445</v>
      </c>
      <c r="I46" s="41">
        <f t="shared" si="0"/>
        <v>158</v>
      </c>
      <c r="J46" s="42">
        <v>0.45400000000000001</v>
      </c>
      <c r="K46" s="42">
        <v>0.45700000000000002</v>
      </c>
      <c r="L46" s="42">
        <v>0.41899999999999998</v>
      </c>
      <c r="M46" s="43">
        <f t="shared" si="1"/>
        <v>0.91684901531728658</v>
      </c>
      <c r="N46" s="43">
        <f>(L46*100/J46)/100</f>
        <v>0.92290748898678399</v>
      </c>
      <c r="O46" s="43">
        <f t="shared" si="2"/>
        <v>8.3150984682713425E-2</v>
      </c>
      <c r="P46" s="43">
        <f t="shared" si="2"/>
        <v>7.7092511013216014E-2</v>
      </c>
      <c r="Q46" s="44">
        <f>H46/M46</f>
        <v>379.58007843302181</v>
      </c>
    </row>
    <row r="47" spans="1:17" x14ac:dyDescent="0.2">
      <c r="A47" s="9">
        <f t="shared" si="3"/>
        <v>46</v>
      </c>
      <c r="B47" s="38" t="s">
        <v>50</v>
      </c>
      <c r="C47" s="39" t="s">
        <v>67</v>
      </c>
      <c r="D47" s="39" t="s">
        <v>88</v>
      </c>
      <c r="E47" s="39" t="s">
        <v>20</v>
      </c>
      <c r="F47" s="39" t="s">
        <v>38</v>
      </c>
      <c r="G47" s="39" t="s">
        <v>39</v>
      </c>
      <c r="H47" s="40">
        <f>1*268/0.454</f>
        <v>590.30837004405282</v>
      </c>
      <c r="I47" s="41">
        <f t="shared" si="0"/>
        <v>268</v>
      </c>
      <c r="J47" s="42">
        <v>0.45400000000000001</v>
      </c>
      <c r="K47" s="42">
        <v>0.495</v>
      </c>
      <c r="L47" s="42">
        <v>0.48199999999999998</v>
      </c>
      <c r="M47" s="43">
        <f t="shared" si="1"/>
        <v>0.97373737373737368</v>
      </c>
      <c r="N47" s="43">
        <f>(L47*100/J47)/100</f>
        <v>1.0616740088105727</v>
      </c>
      <c r="O47" s="43">
        <f t="shared" si="2"/>
        <v>2.6262626262626321E-2</v>
      </c>
      <c r="P47" s="43">
        <f t="shared" si="2"/>
        <v>-6.1674008810572722E-2</v>
      </c>
      <c r="Q47" s="44">
        <f>H47/M47</f>
        <v>606.22955014897548</v>
      </c>
    </row>
    <row r="48" spans="1:17" x14ac:dyDescent="0.2">
      <c r="A48" s="9">
        <f t="shared" si="3"/>
        <v>47</v>
      </c>
      <c r="B48" s="38" t="s">
        <v>17</v>
      </c>
      <c r="C48" s="39" t="s">
        <v>89</v>
      </c>
      <c r="D48" s="39" t="s">
        <v>90</v>
      </c>
      <c r="E48" s="39" t="s">
        <v>20</v>
      </c>
      <c r="F48" s="39" t="s">
        <v>91</v>
      </c>
      <c r="G48" s="39" t="s">
        <v>22</v>
      </c>
      <c r="H48" s="40">
        <v>247.5</v>
      </c>
      <c r="I48" s="41">
        <f t="shared" si="0"/>
        <v>99</v>
      </c>
      <c r="J48" s="42">
        <v>0.4</v>
      </c>
      <c r="K48" s="42">
        <v>0.373</v>
      </c>
      <c r="L48" s="42">
        <v>0.33600000000000002</v>
      </c>
      <c r="M48" s="43">
        <f t="shared" si="1"/>
        <v>0.90080428954423597</v>
      </c>
      <c r="N48" s="43">
        <f>(L48*100/J48)/100</f>
        <v>0.84</v>
      </c>
      <c r="O48" s="43">
        <f t="shared" si="2"/>
        <v>9.919571045576403E-2</v>
      </c>
      <c r="P48" s="43">
        <f t="shared" si="2"/>
        <v>0.16000000000000003</v>
      </c>
      <c r="Q48" s="44">
        <f>H48/M48</f>
        <v>274.75446428571428</v>
      </c>
    </row>
    <row r="49" spans="1:17" x14ac:dyDescent="0.2">
      <c r="A49" s="9">
        <f t="shared" si="3"/>
        <v>48</v>
      </c>
      <c r="B49" s="38" t="s">
        <v>17</v>
      </c>
      <c r="C49" s="39" t="s">
        <v>32</v>
      </c>
      <c r="D49" s="39" t="s">
        <v>92</v>
      </c>
      <c r="E49" s="39" t="s">
        <v>20</v>
      </c>
      <c r="F49" s="39" t="s">
        <v>38</v>
      </c>
      <c r="G49" s="39" t="s">
        <v>39</v>
      </c>
      <c r="H49" s="40">
        <v>570</v>
      </c>
      <c r="I49" s="41">
        <f t="shared" si="0"/>
        <v>228</v>
      </c>
      <c r="J49" s="42">
        <v>0.4</v>
      </c>
      <c r="K49" s="42">
        <v>0.41799999999999998</v>
      </c>
      <c r="L49" s="42">
        <v>0.40600000000000003</v>
      </c>
      <c r="M49" s="43">
        <f t="shared" si="1"/>
        <v>0.97129186602870821</v>
      </c>
      <c r="N49" s="43">
        <f>(L49*100/J49)/100</f>
        <v>1.0149999999999999</v>
      </c>
      <c r="O49" s="43">
        <f t="shared" si="2"/>
        <v>2.8708133971291794E-2</v>
      </c>
      <c r="P49" s="43">
        <f t="shared" si="2"/>
        <v>-1.4999999999999902E-2</v>
      </c>
      <c r="Q49" s="44">
        <f>H49/M49</f>
        <v>586.84729064039402</v>
      </c>
    </row>
    <row r="50" spans="1:17" x14ac:dyDescent="0.2">
      <c r="A50" s="9">
        <f t="shared" si="3"/>
        <v>49</v>
      </c>
      <c r="B50" s="38" t="s">
        <v>17</v>
      </c>
      <c r="C50" s="39" t="s">
        <v>93</v>
      </c>
      <c r="D50" s="39" t="s">
        <v>94</v>
      </c>
      <c r="E50" s="39" t="s">
        <v>20</v>
      </c>
      <c r="F50" s="39" t="s">
        <v>95</v>
      </c>
      <c r="G50" s="39" t="s">
        <v>22</v>
      </c>
      <c r="H50" s="40">
        <v>394.12</v>
      </c>
      <c r="I50" s="41">
        <f t="shared" si="0"/>
        <v>268.0016</v>
      </c>
      <c r="J50" s="42">
        <v>0.68</v>
      </c>
      <c r="K50" s="42">
        <v>0.66300000000000003</v>
      </c>
      <c r="L50" s="42">
        <v>0.54200000000000004</v>
      </c>
      <c r="M50" s="43">
        <f t="shared" si="1"/>
        <v>0.81749622926093513</v>
      </c>
      <c r="N50" s="43">
        <f>(L50*100/J50)/100</f>
        <v>0.79705882352941171</v>
      </c>
      <c r="O50" s="43">
        <f t="shared" si="2"/>
        <v>0.18250377073906487</v>
      </c>
      <c r="P50" s="43">
        <f t="shared" si="2"/>
        <v>0.20294117647058829</v>
      </c>
      <c r="Q50" s="44">
        <f>H50/M50</f>
        <v>482.10619926199263</v>
      </c>
    </row>
    <row r="51" spans="1:17" x14ac:dyDescent="0.2">
      <c r="A51" s="9">
        <f t="shared" si="3"/>
        <v>50</v>
      </c>
      <c r="B51" s="38" t="s">
        <v>17</v>
      </c>
      <c r="C51" s="39" t="s">
        <v>96</v>
      </c>
      <c r="D51" s="39" t="s">
        <v>97</v>
      </c>
      <c r="E51" s="39" t="s">
        <v>20</v>
      </c>
      <c r="F51" s="39" t="s">
        <v>38</v>
      </c>
      <c r="G51" s="39" t="s">
        <v>39</v>
      </c>
      <c r="H51" s="40">
        <v>428.13</v>
      </c>
      <c r="I51" s="41">
        <f t="shared" si="0"/>
        <v>137.0016</v>
      </c>
      <c r="J51" s="42">
        <v>0.32</v>
      </c>
      <c r="K51" s="42">
        <v>0.42099999999999999</v>
      </c>
      <c r="L51" s="42">
        <v>0.35899999999999999</v>
      </c>
      <c r="M51" s="43">
        <f t="shared" si="1"/>
        <v>0.85273159144893118</v>
      </c>
      <c r="N51" s="43">
        <f>(L51*100/J51)/100</f>
        <v>1.121875</v>
      </c>
      <c r="O51" s="43">
        <f t="shared" si="2"/>
        <v>0.14726840855106882</v>
      </c>
      <c r="P51" s="43">
        <f t="shared" si="2"/>
        <v>-0.12187499999999996</v>
      </c>
      <c r="Q51" s="44">
        <f>H51/M51</f>
        <v>502.0688857938718</v>
      </c>
    </row>
    <row r="52" spans="1:17" x14ac:dyDescent="0.2">
      <c r="A52" s="9">
        <f t="shared" si="3"/>
        <v>51</v>
      </c>
      <c r="B52" s="45" t="s">
        <v>17</v>
      </c>
      <c r="C52" s="46" t="s">
        <v>23</v>
      </c>
      <c r="D52" s="46" t="s">
        <v>98</v>
      </c>
      <c r="E52" s="46" t="s">
        <v>28</v>
      </c>
      <c r="F52" s="46" t="s">
        <v>22</v>
      </c>
      <c r="G52" s="46" t="s">
        <v>22</v>
      </c>
      <c r="H52" s="47">
        <v>115</v>
      </c>
      <c r="I52" s="48">
        <f t="shared" si="0"/>
        <v>87.4</v>
      </c>
      <c r="J52" s="49">
        <v>0.76</v>
      </c>
      <c r="K52" s="49">
        <v>0.72899999999999998</v>
      </c>
      <c r="L52" s="49">
        <v>0.64400000000000002</v>
      </c>
      <c r="M52" s="50">
        <f t="shared" si="1"/>
        <v>0.8834019204389576</v>
      </c>
      <c r="N52" s="50">
        <f>(L52*100/J52)/100</f>
        <v>0.84736842105263166</v>
      </c>
      <c r="O52" s="50">
        <f t="shared" si="2"/>
        <v>0.1165980795610424</v>
      </c>
      <c r="P52" s="50">
        <f t="shared" si="2"/>
        <v>0.15263157894736834</v>
      </c>
      <c r="Q52" s="51">
        <f>H52/M52</f>
        <v>130.17857142857142</v>
      </c>
    </row>
    <row r="53" spans="1:17" x14ac:dyDescent="0.2">
      <c r="A53" s="9">
        <f t="shared" si="3"/>
        <v>52</v>
      </c>
      <c r="B53" s="45" t="s">
        <v>17</v>
      </c>
      <c r="C53" s="46" t="s">
        <v>18</v>
      </c>
      <c r="D53" s="46" t="s">
        <v>99</v>
      </c>
      <c r="E53" s="46" t="s">
        <v>28</v>
      </c>
      <c r="F53" s="46" t="s">
        <v>22</v>
      </c>
      <c r="G53" s="46" t="s">
        <v>22</v>
      </c>
      <c r="H53" s="47">
        <v>119</v>
      </c>
      <c r="I53" s="48">
        <f t="shared" si="0"/>
        <v>54.502000000000002</v>
      </c>
      <c r="J53" s="49">
        <v>0.45800000000000002</v>
      </c>
      <c r="K53" s="49">
        <v>0.44</v>
      </c>
      <c r="L53" s="49">
        <v>0.25700000000000001</v>
      </c>
      <c r="M53" s="50">
        <f t="shared" si="1"/>
        <v>0.58409090909090911</v>
      </c>
      <c r="N53" s="50">
        <f>(L53*100/J53)/100</f>
        <v>0.56113537117903922</v>
      </c>
      <c r="O53" s="50">
        <f t="shared" si="2"/>
        <v>0.41590909090909089</v>
      </c>
      <c r="P53" s="50">
        <f t="shared" si="2"/>
        <v>0.43886462882096078</v>
      </c>
      <c r="Q53" s="51">
        <f>H53/M53</f>
        <v>203.73540856031127</v>
      </c>
    </row>
    <row r="54" spans="1:17" x14ac:dyDescent="0.2">
      <c r="A54" s="9">
        <f t="shared" si="3"/>
        <v>53</v>
      </c>
      <c r="B54" s="45" t="s">
        <v>17</v>
      </c>
      <c r="C54" s="46" t="s">
        <v>46</v>
      </c>
      <c r="D54" s="46" t="s">
        <v>100</v>
      </c>
      <c r="E54" s="46" t="s">
        <v>28</v>
      </c>
      <c r="F54" s="46" t="s">
        <v>34</v>
      </c>
      <c r="G54" s="46" t="s">
        <v>35</v>
      </c>
      <c r="H54" s="47">
        <v>539</v>
      </c>
      <c r="I54" s="48">
        <f t="shared" si="0"/>
        <v>309.92499999999995</v>
      </c>
      <c r="J54" s="49">
        <v>0.57499999999999996</v>
      </c>
      <c r="K54" s="49">
        <v>0.51800000000000002</v>
      </c>
      <c r="L54" s="49">
        <v>0.49</v>
      </c>
      <c r="M54" s="50">
        <f t="shared" si="1"/>
        <v>0.94594594594594594</v>
      </c>
      <c r="N54" s="50">
        <f>(L54*100/J54)/100</f>
        <v>0.85217391304347823</v>
      </c>
      <c r="O54" s="50">
        <f t="shared" si="2"/>
        <v>5.4054054054054057E-2</v>
      </c>
      <c r="P54" s="50">
        <f t="shared" si="2"/>
        <v>0.14782608695652177</v>
      </c>
      <c r="Q54" s="51">
        <f>H54/M54</f>
        <v>569.79999999999995</v>
      </c>
    </row>
    <row r="55" spans="1:17" x14ac:dyDescent="0.2">
      <c r="A55" s="9">
        <f t="shared" si="3"/>
        <v>54</v>
      </c>
      <c r="B55" s="45" t="s">
        <v>17</v>
      </c>
      <c r="C55" s="46" t="s">
        <v>83</v>
      </c>
      <c r="D55" s="46" t="s">
        <v>101</v>
      </c>
      <c r="E55" s="46" t="s">
        <v>20</v>
      </c>
      <c r="F55" s="46" t="s">
        <v>25</v>
      </c>
      <c r="G55" s="46" t="s">
        <v>22</v>
      </c>
      <c r="H55" s="47">
        <f>1*189/0.454</f>
        <v>416.29955947136563</v>
      </c>
      <c r="I55" s="48">
        <f t="shared" si="0"/>
        <v>189</v>
      </c>
      <c r="J55" s="49">
        <v>0.45400000000000001</v>
      </c>
      <c r="K55" s="49">
        <v>0.49</v>
      </c>
      <c r="L55" s="49">
        <v>0.374</v>
      </c>
      <c r="M55" s="50">
        <f t="shared" si="1"/>
        <v>0.76326530612244892</v>
      </c>
      <c r="N55" s="50">
        <f>(L55*100/J55)/100</f>
        <v>0.82378854625550657</v>
      </c>
      <c r="O55" s="50">
        <f t="shared" si="2"/>
        <v>0.23673469387755108</v>
      </c>
      <c r="P55" s="50">
        <f t="shared" si="2"/>
        <v>0.17621145374449343</v>
      </c>
      <c r="Q55" s="51">
        <f>H55/M55</f>
        <v>545.4192089330727</v>
      </c>
    </row>
    <row r="56" spans="1:17" x14ac:dyDescent="0.2">
      <c r="A56" s="9">
        <f t="shared" si="3"/>
        <v>55</v>
      </c>
      <c r="B56" s="45" t="s">
        <v>17</v>
      </c>
      <c r="C56" s="46" t="s">
        <v>23</v>
      </c>
      <c r="D56" s="46" t="s">
        <v>102</v>
      </c>
      <c r="E56" s="46" t="s">
        <v>20</v>
      </c>
      <c r="F56" s="46" t="s">
        <v>25</v>
      </c>
      <c r="G56" s="46" t="s">
        <v>22</v>
      </c>
      <c r="H56" s="47">
        <f>1*94.9/0.5</f>
        <v>189.8</v>
      </c>
      <c r="I56" s="48">
        <f t="shared" si="0"/>
        <v>94.9</v>
      </c>
      <c r="J56" s="49">
        <v>0.5</v>
      </c>
      <c r="K56" s="49">
        <v>0.51600000000000001</v>
      </c>
      <c r="L56" s="49">
        <v>0.38900000000000001</v>
      </c>
      <c r="M56" s="50">
        <f t="shared" si="1"/>
        <v>0.75387596899224807</v>
      </c>
      <c r="N56" s="50">
        <f>(L56*100/J56)/100</f>
        <v>0.77800000000000002</v>
      </c>
      <c r="O56" s="50">
        <f t="shared" si="2"/>
        <v>0.24612403100775193</v>
      </c>
      <c r="P56" s="50">
        <f t="shared" si="2"/>
        <v>0.22199999999999998</v>
      </c>
      <c r="Q56" s="51">
        <f>H56/M56</f>
        <v>251.76555269922881</v>
      </c>
    </row>
    <row r="57" spans="1:17" x14ac:dyDescent="0.2">
      <c r="A57" s="9">
        <f t="shared" si="3"/>
        <v>56</v>
      </c>
      <c r="B57" s="45" t="s">
        <v>17</v>
      </c>
      <c r="C57" s="46" t="s">
        <v>46</v>
      </c>
      <c r="D57" s="46" t="s">
        <v>103</v>
      </c>
      <c r="E57" s="46" t="s">
        <v>20</v>
      </c>
      <c r="F57" s="46" t="s">
        <v>25</v>
      </c>
      <c r="G57" s="46" t="s">
        <v>22</v>
      </c>
      <c r="H57" s="47">
        <f>1*199/0.454</f>
        <v>438.32599118942727</v>
      </c>
      <c r="I57" s="48">
        <f t="shared" si="0"/>
        <v>199</v>
      </c>
      <c r="J57" s="49">
        <v>0.45400000000000001</v>
      </c>
      <c r="K57" s="49">
        <v>0.44700000000000001</v>
      </c>
      <c r="L57" s="49">
        <v>0.36899999999999999</v>
      </c>
      <c r="M57" s="50">
        <f t="shared" si="1"/>
        <v>0.82550335570469802</v>
      </c>
      <c r="N57" s="50">
        <f>(L57*100/J57)/100</f>
        <v>0.81277533039647565</v>
      </c>
      <c r="O57" s="50">
        <f t="shared" si="2"/>
        <v>0.17449664429530198</v>
      </c>
      <c r="P57" s="50">
        <f t="shared" si="2"/>
        <v>0.18722466960352435</v>
      </c>
      <c r="Q57" s="51">
        <f>H57/M57</f>
        <v>530.98026574979394</v>
      </c>
    </row>
    <row r="58" spans="1:17" x14ac:dyDescent="0.2">
      <c r="A58" s="9">
        <f t="shared" si="3"/>
        <v>57</v>
      </c>
      <c r="B58" s="45" t="s">
        <v>50</v>
      </c>
      <c r="C58" s="46" t="s">
        <v>51</v>
      </c>
      <c r="D58" s="46" t="s">
        <v>104</v>
      </c>
      <c r="E58" s="46" t="s">
        <v>20</v>
      </c>
      <c r="F58" s="46" t="s">
        <v>38</v>
      </c>
      <c r="G58" s="46" t="s">
        <v>39</v>
      </c>
      <c r="H58" s="47">
        <f>1*219/0.45</f>
        <v>486.66666666666663</v>
      </c>
      <c r="I58" s="48">
        <f t="shared" si="0"/>
        <v>219</v>
      </c>
      <c r="J58" s="49">
        <v>0.45</v>
      </c>
      <c r="K58" s="49">
        <v>0.372</v>
      </c>
      <c r="L58" s="49">
        <v>0.36</v>
      </c>
      <c r="M58" s="50">
        <f t="shared" si="1"/>
        <v>0.967741935483871</v>
      </c>
      <c r="N58" s="50">
        <f>(L58*100/J58)/100</f>
        <v>0.8</v>
      </c>
      <c r="O58" s="50">
        <f t="shared" si="2"/>
        <v>3.2258064516129004E-2</v>
      </c>
      <c r="P58" s="50">
        <f t="shared" si="2"/>
        <v>0.19999999999999996</v>
      </c>
      <c r="Q58" s="51">
        <f>H58/M58</f>
        <v>502.88888888888886</v>
      </c>
    </row>
    <row r="59" spans="1:17" x14ac:dyDescent="0.2">
      <c r="A59" s="9">
        <f t="shared" si="3"/>
        <v>58</v>
      </c>
      <c r="B59" s="45" t="s">
        <v>50</v>
      </c>
      <c r="C59" s="46" t="s">
        <v>51</v>
      </c>
      <c r="D59" s="46" t="s">
        <v>105</v>
      </c>
      <c r="E59" s="46" t="s">
        <v>28</v>
      </c>
      <c r="F59" s="46" t="s">
        <v>38</v>
      </c>
      <c r="G59" s="46" t="s">
        <v>39</v>
      </c>
      <c r="H59" s="47">
        <v>198</v>
      </c>
      <c r="I59" s="48">
        <f t="shared" si="0"/>
        <v>70.289999999999992</v>
      </c>
      <c r="J59" s="49">
        <v>0.35499999999999998</v>
      </c>
      <c r="K59" s="49">
        <v>0.315</v>
      </c>
      <c r="L59" s="49">
        <v>0.17899999999999999</v>
      </c>
      <c r="M59" s="50">
        <f t="shared" si="1"/>
        <v>0.56825396825396823</v>
      </c>
      <c r="N59" s="50">
        <f>(L59*100/J59)/100</f>
        <v>0.50422535211267605</v>
      </c>
      <c r="O59" s="50">
        <f t="shared" si="2"/>
        <v>0.43174603174603177</v>
      </c>
      <c r="P59" s="50">
        <f t="shared" si="2"/>
        <v>0.49577464788732395</v>
      </c>
      <c r="Q59" s="51">
        <f>H59/M59</f>
        <v>348.43575418994413</v>
      </c>
    </row>
    <row r="60" spans="1:17" x14ac:dyDescent="0.2">
      <c r="A60" s="9">
        <f t="shared" si="3"/>
        <v>59</v>
      </c>
      <c r="B60" s="45" t="s">
        <v>50</v>
      </c>
      <c r="C60" s="46" t="s">
        <v>51</v>
      </c>
      <c r="D60" s="46" t="s">
        <v>106</v>
      </c>
      <c r="E60" s="46" t="s">
        <v>20</v>
      </c>
      <c r="F60" s="46" t="s">
        <v>21</v>
      </c>
      <c r="G60" s="46" t="s">
        <v>22</v>
      </c>
      <c r="H60" s="47">
        <f>1*169/0.454</f>
        <v>372.24669603524228</v>
      </c>
      <c r="I60" s="48">
        <f t="shared" si="0"/>
        <v>169</v>
      </c>
      <c r="J60" s="49">
        <v>0.45400000000000001</v>
      </c>
      <c r="K60" s="49">
        <v>0.46200000000000002</v>
      </c>
      <c r="L60" s="49">
        <v>0.32700000000000001</v>
      </c>
      <c r="M60" s="50">
        <f t="shared" si="1"/>
        <v>0.70779220779220775</v>
      </c>
      <c r="N60" s="50">
        <f>(L60*100/J60)/100</f>
        <v>0.72026431718061668</v>
      </c>
      <c r="O60" s="50">
        <f t="shared" si="2"/>
        <v>0.29220779220779225</v>
      </c>
      <c r="P60" s="50">
        <f t="shared" si="2"/>
        <v>0.27973568281938332</v>
      </c>
      <c r="Q60" s="51">
        <f>H60/M60</f>
        <v>525.92652467364508</v>
      </c>
    </row>
    <row r="61" spans="1:17" x14ac:dyDescent="0.2">
      <c r="A61" s="9">
        <f t="shared" si="3"/>
        <v>60</v>
      </c>
      <c r="B61" s="45" t="s">
        <v>50</v>
      </c>
      <c r="C61" s="46" t="s">
        <v>51</v>
      </c>
      <c r="D61" s="46" t="s">
        <v>107</v>
      </c>
      <c r="E61" s="46" t="s">
        <v>28</v>
      </c>
      <c r="F61" s="46" t="s">
        <v>21</v>
      </c>
      <c r="G61" s="46" t="s">
        <v>22</v>
      </c>
      <c r="H61" s="47">
        <f>1*74.9/0.454</f>
        <v>164.97797356828195</v>
      </c>
      <c r="I61" s="48">
        <f t="shared" si="0"/>
        <v>74.900000000000006</v>
      </c>
      <c r="J61" s="49">
        <v>0.45400000000000001</v>
      </c>
      <c r="K61" s="49">
        <v>0.46600000000000003</v>
      </c>
      <c r="L61" s="49">
        <v>0.26300000000000001</v>
      </c>
      <c r="M61" s="50">
        <f t="shared" si="1"/>
        <v>0.56437768240343344</v>
      </c>
      <c r="N61" s="50">
        <f>(L61*100/J61)/100</f>
        <v>0.57929515418502209</v>
      </c>
      <c r="O61" s="50">
        <f t="shared" si="2"/>
        <v>0.43562231759656656</v>
      </c>
      <c r="P61" s="50">
        <f t="shared" si="2"/>
        <v>0.42070484581497791</v>
      </c>
      <c r="Q61" s="51">
        <f>H61/M61</f>
        <v>292.31838662668969</v>
      </c>
    </row>
    <row r="62" spans="1:17" x14ac:dyDescent="0.2">
      <c r="A62" s="9">
        <f t="shared" si="3"/>
        <v>61</v>
      </c>
      <c r="B62" s="45" t="s">
        <v>50</v>
      </c>
      <c r="C62" s="46" t="s">
        <v>51</v>
      </c>
      <c r="D62" s="46" t="s">
        <v>108</v>
      </c>
      <c r="E62" s="46" t="s">
        <v>28</v>
      </c>
      <c r="F62" s="46" t="s">
        <v>22</v>
      </c>
      <c r="G62" s="46" t="s">
        <v>22</v>
      </c>
      <c r="H62" s="47">
        <v>270</v>
      </c>
      <c r="I62" s="48">
        <f t="shared" si="0"/>
        <v>143.1</v>
      </c>
      <c r="J62" s="49">
        <v>0.53</v>
      </c>
      <c r="K62" s="49">
        <v>0.48</v>
      </c>
      <c r="L62" s="49">
        <v>0.26700000000000002</v>
      </c>
      <c r="M62" s="50">
        <f t="shared" si="1"/>
        <v>0.55625000000000002</v>
      </c>
      <c r="N62" s="50">
        <f>(L62*100/J62)/100</f>
        <v>0.50377358490566038</v>
      </c>
      <c r="O62" s="50">
        <f t="shared" si="2"/>
        <v>0.44374999999999998</v>
      </c>
      <c r="P62" s="50">
        <f t="shared" si="2"/>
        <v>0.49622641509433962</v>
      </c>
      <c r="Q62" s="51">
        <f>H62/M62</f>
        <v>485.39325842696627</v>
      </c>
    </row>
    <row r="63" spans="1:17" x14ac:dyDescent="0.2">
      <c r="A63" s="9">
        <f t="shared" si="3"/>
        <v>62</v>
      </c>
      <c r="B63" s="45" t="s">
        <v>50</v>
      </c>
      <c r="C63" s="46" t="s">
        <v>67</v>
      </c>
      <c r="D63" s="46" t="s">
        <v>109</v>
      </c>
      <c r="E63" s="46" t="s">
        <v>28</v>
      </c>
      <c r="F63" s="46" t="s">
        <v>38</v>
      </c>
      <c r="G63" s="46" t="s">
        <v>39</v>
      </c>
      <c r="H63" s="47">
        <v>259</v>
      </c>
      <c r="I63" s="48">
        <f t="shared" si="0"/>
        <v>123.80199999999999</v>
      </c>
      <c r="J63" s="49">
        <v>0.47799999999999998</v>
      </c>
      <c r="K63" s="49">
        <v>0.42799999999999999</v>
      </c>
      <c r="L63" s="49">
        <v>0.42099999999999999</v>
      </c>
      <c r="M63" s="50">
        <f t="shared" si="1"/>
        <v>0.98364485981308425</v>
      </c>
      <c r="N63" s="50">
        <f>(L63*100/J63)/100</f>
        <v>0.88075313807531386</v>
      </c>
      <c r="O63" s="50">
        <f t="shared" si="2"/>
        <v>1.6355140186915751E-2</v>
      </c>
      <c r="P63" s="50">
        <f t="shared" si="2"/>
        <v>0.11924686192468614</v>
      </c>
      <c r="Q63" s="51">
        <f>H63/M63</f>
        <v>263.30641330166264</v>
      </c>
    </row>
    <row r="64" spans="1:17" x14ac:dyDescent="0.2">
      <c r="A64" s="9">
        <f t="shared" si="3"/>
        <v>63</v>
      </c>
      <c r="B64" s="45" t="s">
        <v>50</v>
      </c>
      <c r="C64" s="46" t="s">
        <v>51</v>
      </c>
      <c r="D64" s="46" t="s">
        <v>110</v>
      </c>
      <c r="E64" s="46" t="s">
        <v>20</v>
      </c>
      <c r="F64" s="46" t="s">
        <v>38</v>
      </c>
      <c r="G64" s="46" t="s">
        <v>39</v>
      </c>
      <c r="H64" s="47">
        <v>715</v>
      </c>
      <c r="I64" s="48">
        <f t="shared" si="0"/>
        <v>214.5</v>
      </c>
      <c r="J64" s="49">
        <v>0.3</v>
      </c>
      <c r="K64" s="49">
        <v>0.29099999999999998</v>
      </c>
      <c r="L64" s="49">
        <v>0.28000000000000003</v>
      </c>
      <c r="M64" s="50">
        <f t="shared" si="1"/>
        <v>0.96219931271477677</v>
      </c>
      <c r="N64" s="50">
        <f>(L64*100/J64)/100</f>
        <v>0.93333333333333346</v>
      </c>
      <c r="O64" s="50">
        <f t="shared" si="2"/>
        <v>3.7800687285223233E-2</v>
      </c>
      <c r="P64" s="50">
        <f t="shared" si="2"/>
        <v>6.6666666666666541E-2</v>
      </c>
      <c r="Q64" s="51">
        <f>H64/M64</f>
        <v>743.08928571428567</v>
      </c>
    </row>
    <row r="65" spans="1:17" x14ac:dyDescent="0.2">
      <c r="A65" s="9">
        <f t="shared" si="3"/>
        <v>64</v>
      </c>
      <c r="B65" s="52" t="s">
        <v>17</v>
      </c>
      <c r="C65" s="53" t="s">
        <v>60</v>
      </c>
      <c r="D65" s="53" t="s">
        <v>111</v>
      </c>
      <c r="E65" s="53" t="s">
        <v>20</v>
      </c>
      <c r="F65" s="53" t="s">
        <v>25</v>
      </c>
      <c r="G65" s="53" t="s">
        <v>22</v>
      </c>
      <c r="H65" s="54"/>
      <c r="I65" s="55">
        <f t="shared" si="0"/>
        <v>0</v>
      </c>
      <c r="J65" s="56">
        <v>0.5</v>
      </c>
      <c r="K65" s="56">
        <v>0.52500000000000002</v>
      </c>
      <c r="L65" s="56">
        <v>0.41899999999999998</v>
      </c>
      <c r="M65" s="57">
        <f t="shared" si="1"/>
        <v>0.79809523809523808</v>
      </c>
      <c r="N65" s="57">
        <f>(L65*100/J65)/100</f>
        <v>0.83799999999999997</v>
      </c>
      <c r="O65" s="57">
        <f t="shared" si="2"/>
        <v>0.20190476190476192</v>
      </c>
      <c r="P65" s="57">
        <f t="shared" si="2"/>
        <v>0.16200000000000003</v>
      </c>
      <c r="Q65" s="58">
        <f>H65/M65</f>
        <v>0</v>
      </c>
    </row>
    <row r="66" spans="1:17" x14ac:dyDescent="0.2">
      <c r="A66" s="9">
        <f t="shared" si="3"/>
        <v>65</v>
      </c>
      <c r="B66" s="52" t="s">
        <v>50</v>
      </c>
      <c r="C66" s="53" t="s">
        <v>67</v>
      </c>
      <c r="D66" s="53" t="s">
        <v>112</v>
      </c>
      <c r="E66" s="53" t="s">
        <v>28</v>
      </c>
      <c r="F66" s="53" t="s">
        <v>38</v>
      </c>
      <c r="G66" s="53" t="s">
        <v>39</v>
      </c>
      <c r="H66" s="54">
        <f>1*183.46/0.504</f>
        <v>364.00793650793651</v>
      </c>
      <c r="I66" s="55">
        <f t="shared" si="0"/>
        <v>183.46</v>
      </c>
      <c r="J66" s="56">
        <v>0.504</v>
      </c>
      <c r="K66" s="56">
        <v>0.48699999999999999</v>
      </c>
      <c r="L66" s="56">
        <v>0.48799999999999999</v>
      </c>
      <c r="M66" s="57">
        <f t="shared" si="1"/>
        <v>1.0020533880903491</v>
      </c>
      <c r="N66" s="57">
        <f>(L66*100/J66)/100</f>
        <v>0.96825396825396826</v>
      </c>
      <c r="O66" s="57">
        <f t="shared" si="2"/>
        <v>-2.0533880903490509E-3</v>
      </c>
      <c r="P66" s="57">
        <f t="shared" si="2"/>
        <v>3.1746031746031744E-2</v>
      </c>
      <c r="Q66" s="58">
        <f>H66/M66</f>
        <v>363.26201860525634</v>
      </c>
    </row>
    <row r="67" spans="1:17" x14ac:dyDescent="0.2">
      <c r="A67" s="9">
        <f t="shared" si="3"/>
        <v>66</v>
      </c>
      <c r="B67" s="59" t="s">
        <v>50</v>
      </c>
      <c r="C67" s="60" t="s">
        <v>51</v>
      </c>
      <c r="D67" s="60" t="s">
        <v>113</v>
      </c>
      <c r="E67" s="60" t="s">
        <v>28</v>
      </c>
      <c r="F67" s="60" t="s">
        <v>74</v>
      </c>
      <c r="G67" s="60" t="s">
        <v>22</v>
      </c>
      <c r="H67" s="61">
        <v>499</v>
      </c>
      <c r="I67" s="62">
        <f t="shared" si="0"/>
        <v>523.95000000000005</v>
      </c>
      <c r="J67" s="63">
        <v>1.05</v>
      </c>
      <c r="K67" s="63">
        <v>1.0269999999999999</v>
      </c>
      <c r="L67" s="63">
        <v>0.96599999999999997</v>
      </c>
      <c r="M67" s="64">
        <f t="shared" si="1"/>
        <v>0.94060370009737104</v>
      </c>
      <c r="N67" s="64">
        <f>(L67*100/J67)/100</f>
        <v>0.91999999999999982</v>
      </c>
      <c r="O67" s="64">
        <f t="shared" si="2"/>
        <v>5.9396299902628957E-2</v>
      </c>
      <c r="P67" s="64">
        <f t="shared" si="2"/>
        <v>8.0000000000000182E-2</v>
      </c>
      <c r="Q67" s="65">
        <f>H67/M67</f>
        <v>530.51035196687371</v>
      </c>
    </row>
    <row r="68" spans="1:17" x14ac:dyDescent="0.2">
      <c r="A68" s="9">
        <f t="shared" ref="A68:A100" si="4">1+A67</f>
        <v>67</v>
      </c>
      <c r="B68" s="59" t="s">
        <v>50</v>
      </c>
      <c r="C68" s="60" t="s">
        <v>51</v>
      </c>
      <c r="D68" s="60" t="s">
        <v>114</v>
      </c>
      <c r="E68" s="60" t="s">
        <v>20</v>
      </c>
      <c r="F68" s="60" t="s">
        <v>21</v>
      </c>
      <c r="G68" s="60" t="s">
        <v>22</v>
      </c>
      <c r="H68" s="61">
        <f>1*64.9/J68</f>
        <v>142.95154185022028</v>
      </c>
      <c r="I68" s="62">
        <f t="shared" si="0"/>
        <v>64.900000000000006</v>
      </c>
      <c r="J68" s="63">
        <v>0.45400000000000001</v>
      </c>
      <c r="K68" s="63">
        <v>0.45300000000000001</v>
      </c>
      <c r="L68" s="63">
        <v>0.13900000000000001</v>
      </c>
      <c r="M68" s="64">
        <f t="shared" si="1"/>
        <v>0.30684326710816778</v>
      </c>
      <c r="N68" s="64">
        <f>(L68*100/J68)/100</f>
        <v>0.30616740088105732</v>
      </c>
      <c r="O68" s="64">
        <f t="shared" si="2"/>
        <v>0.69315673289183222</v>
      </c>
      <c r="P68" s="64">
        <f t="shared" si="2"/>
        <v>0.69383259911894268</v>
      </c>
      <c r="Q68" s="65">
        <f>H68/M68</f>
        <v>465.87804646150926</v>
      </c>
    </row>
    <row r="69" spans="1:17" x14ac:dyDescent="0.2">
      <c r="A69" s="9">
        <f t="shared" si="4"/>
        <v>68</v>
      </c>
      <c r="B69" s="59" t="s">
        <v>17</v>
      </c>
      <c r="C69" s="60" t="s">
        <v>18</v>
      </c>
      <c r="D69" s="60" t="s">
        <v>115</v>
      </c>
      <c r="E69" s="60" t="s">
        <v>20</v>
      </c>
      <c r="F69" s="60" t="s">
        <v>21</v>
      </c>
      <c r="G69" s="60" t="s">
        <v>22</v>
      </c>
      <c r="H69" s="61">
        <v>234</v>
      </c>
      <c r="I69" s="62">
        <f t="shared" si="0"/>
        <v>234</v>
      </c>
      <c r="J69" s="63">
        <v>1</v>
      </c>
      <c r="K69" s="63">
        <v>1</v>
      </c>
      <c r="L69" s="63">
        <v>0.74399999999999999</v>
      </c>
      <c r="M69" s="64">
        <f t="shared" si="1"/>
        <v>0.74400000000000011</v>
      </c>
      <c r="N69" s="64">
        <f>(L69*100/J69)/100</f>
        <v>0.74400000000000011</v>
      </c>
      <c r="O69" s="64">
        <f t="shared" si="2"/>
        <v>0.25599999999999989</v>
      </c>
      <c r="P69" s="64">
        <f t="shared" si="2"/>
        <v>0.25599999999999989</v>
      </c>
      <c r="Q69" s="65">
        <f>H69/M69</f>
        <v>314.51612903225799</v>
      </c>
    </row>
    <row r="70" spans="1:17" x14ac:dyDescent="0.2">
      <c r="A70" s="9">
        <f t="shared" si="4"/>
        <v>69</v>
      </c>
      <c r="B70" s="59" t="s">
        <v>17</v>
      </c>
      <c r="C70" s="60" t="s">
        <v>83</v>
      </c>
      <c r="D70" s="60" t="s">
        <v>116</v>
      </c>
      <c r="E70" s="60" t="s">
        <v>20</v>
      </c>
      <c r="F70" s="60" t="s">
        <v>34</v>
      </c>
      <c r="G70" s="60" t="s">
        <v>35</v>
      </c>
      <c r="H70" s="61">
        <f>1*349/J70</f>
        <v>698</v>
      </c>
      <c r="I70" s="62">
        <f t="shared" si="0"/>
        <v>349</v>
      </c>
      <c r="J70" s="63">
        <v>0.5</v>
      </c>
      <c r="K70" s="63">
        <v>0.52600000000000002</v>
      </c>
      <c r="L70" s="63">
        <v>0.51900000000000002</v>
      </c>
      <c r="M70" s="64">
        <f t="shared" si="1"/>
        <v>0.98669201520912542</v>
      </c>
      <c r="N70" s="64">
        <f>(L70*100/J70)/100</f>
        <v>1.038</v>
      </c>
      <c r="O70" s="64">
        <f t="shared" si="2"/>
        <v>1.3307984790874583E-2</v>
      </c>
      <c r="P70" s="64">
        <f t="shared" si="2"/>
        <v>-3.8000000000000034E-2</v>
      </c>
      <c r="Q70" s="65">
        <f>H70/M70</f>
        <v>707.41425818882476</v>
      </c>
    </row>
    <row r="71" spans="1:17" x14ac:dyDescent="0.2">
      <c r="A71" s="9">
        <f t="shared" si="4"/>
        <v>70</v>
      </c>
      <c r="B71" s="66" t="s">
        <v>17</v>
      </c>
      <c r="C71" s="60" t="s">
        <v>18</v>
      </c>
      <c r="D71" s="60" t="s">
        <v>117</v>
      </c>
      <c r="E71" s="60" t="s">
        <v>20</v>
      </c>
      <c r="F71" s="60" t="s">
        <v>34</v>
      </c>
      <c r="G71" s="60" t="s">
        <v>35</v>
      </c>
      <c r="H71" s="61">
        <f>1*149/0.6</f>
        <v>248.33333333333334</v>
      </c>
      <c r="I71" s="62">
        <f t="shared" si="0"/>
        <v>149</v>
      </c>
      <c r="J71" s="63">
        <v>0.6</v>
      </c>
      <c r="K71" s="63">
        <v>0.64500000000000002</v>
      </c>
      <c r="L71" s="63">
        <v>0.33300000000000002</v>
      </c>
      <c r="M71" s="64">
        <f t="shared" si="1"/>
        <v>0.51627906976744198</v>
      </c>
      <c r="N71" s="64">
        <f>(L71*100/J71)/100</f>
        <v>0.55500000000000005</v>
      </c>
      <c r="O71" s="64">
        <f t="shared" si="2"/>
        <v>0.48372093023255802</v>
      </c>
      <c r="P71" s="64">
        <f t="shared" si="2"/>
        <v>0.44499999999999995</v>
      </c>
      <c r="Q71" s="65">
        <f>H71/M71</f>
        <v>481.00600600600592</v>
      </c>
    </row>
    <row r="72" spans="1:17" x14ac:dyDescent="0.2">
      <c r="A72" s="9">
        <f t="shared" si="4"/>
        <v>71</v>
      </c>
      <c r="B72" s="66" t="s">
        <v>17</v>
      </c>
      <c r="C72" s="60" t="s">
        <v>23</v>
      </c>
      <c r="D72" s="60" t="s">
        <v>118</v>
      </c>
      <c r="E72" s="60" t="s">
        <v>28</v>
      </c>
      <c r="F72" s="60" t="s">
        <v>21</v>
      </c>
      <c r="G72" s="60" t="s">
        <v>22</v>
      </c>
      <c r="H72" s="61">
        <v>95.9</v>
      </c>
      <c r="I72" s="62">
        <f t="shared" si="0"/>
        <v>113.35380000000001</v>
      </c>
      <c r="J72" s="63">
        <v>1.1819999999999999</v>
      </c>
      <c r="K72" s="63">
        <v>1.1279999999999999</v>
      </c>
      <c r="L72" s="63">
        <v>0.73299999999999998</v>
      </c>
      <c r="M72" s="64">
        <f t="shared" si="1"/>
        <v>0.64982269503546108</v>
      </c>
      <c r="N72" s="64">
        <f>(L72*100/J72)/100</f>
        <v>0.62013536379018608</v>
      </c>
      <c r="O72" s="64">
        <f t="shared" si="2"/>
        <v>0.35017730496453892</v>
      </c>
      <c r="P72" s="64">
        <f t="shared" si="2"/>
        <v>0.37986463620981392</v>
      </c>
      <c r="Q72" s="65">
        <f>H72/M72</f>
        <v>147.57871759890858</v>
      </c>
    </row>
    <row r="73" spans="1:17" x14ac:dyDescent="0.2">
      <c r="A73" s="9">
        <f t="shared" si="4"/>
        <v>72</v>
      </c>
      <c r="B73" s="66" t="s">
        <v>17</v>
      </c>
      <c r="C73" s="60" t="s">
        <v>119</v>
      </c>
      <c r="D73" s="60" t="s">
        <v>120</v>
      </c>
      <c r="E73" s="60" t="s">
        <v>28</v>
      </c>
      <c r="F73" s="60" t="s">
        <v>21</v>
      </c>
      <c r="G73" s="60" t="s">
        <v>22</v>
      </c>
      <c r="H73" s="61">
        <v>84</v>
      </c>
      <c r="I73" s="62">
        <f t="shared" si="0"/>
        <v>63</v>
      </c>
      <c r="J73" s="63">
        <v>0.75</v>
      </c>
      <c r="K73" s="63">
        <v>0.69599999999999995</v>
      </c>
      <c r="L73" s="63">
        <v>0.47099999999999997</v>
      </c>
      <c r="M73" s="64">
        <f t="shared" si="1"/>
        <v>0.67672413793103448</v>
      </c>
      <c r="N73" s="64">
        <f>(L73*100/J73)/100</f>
        <v>0.62799999999999989</v>
      </c>
      <c r="O73" s="64">
        <f t="shared" si="2"/>
        <v>0.32327586206896552</v>
      </c>
      <c r="P73" s="64">
        <f t="shared" si="2"/>
        <v>0.37200000000000011</v>
      </c>
      <c r="Q73" s="65">
        <f>H73/M73</f>
        <v>124.12738853503186</v>
      </c>
    </row>
    <row r="74" spans="1:17" x14ac:dyDescent="0.2">
      <c r="A74" s="9">
        <f t="shared" si="4"/>
        <v>73</v>
      </c>
      <c r="B74" s="66" t="s">
        <v>17</v>
      </c>
      <c r="C74" s="60" t="s">
        <v>18</v>
      </c>
      <c r="D74" s="60" t="s">
        <v>121</v>
      </c>
      <c r="E74" s="60" t="s">
        <v>20</v>
      </c>
      <c r="F74" s="60" t="s">
        <v>21</v>
      </c>
      <c r="G74" s="60" t="s">
        <v>22</v>
      </c>
      <c r="H74" s="61">
        <v>129</v>
      </c>
      <c r="I74" s="62">
        <f t="shared" si="0"/>
        <v>129</v>
      </c>
      <c r="J74" s="63">
        <v>1</v>
      </c>
      <c r="K74" s="63">
        <v>1.0189999999999999</v>
      </c>
      <c r="L74" s="63">
        <v>0.66900000000000004</v>
      </c>
      <c r="M74" s="64">
        <f t="shared" si="1"/>
        <v>0.65652600588812571</v>
      </c>
      <c r="N74" s="64">
        <f>(L74*100/J74)/100</f>
        <v>0.66900000000000004</v>
      </c>
      <c r="O74" s="64">
        <f t="shared" si="2"/>
        <v>0.34347399411187429</v>
      </c>
      <c r="P74" s="64">
        <f t="shared" si="2"/>
        <v>0.33099999999999996</v>
      </c>
      <c r="Q74" s="65">
        <f>H74/M74</f>
        <v>196.48878923766813</v>
      </c>
    </row>
    <row r="75" spans="1:17" x14ac:dyDescent="0.2">
      <c r="A75" s="9">
        <f t="shared" si="4"/>
        <v>74</v>
      </c>
      <c r="B75" s="66" t="s">
        <v>17</v>
      </c>
      <c r="C75" s="60" t="s">
        <v>18</v>
      </c>
      <c r="D75" s="60" t="s">
        <v>122</v>
      </c>
      <c r="E75" s="60" t="s">
        <v>20</v>
      </c>
      <c r="F75" s="60" t="s">
        <v>21</v>
      </c>
      <c r="G75" s="60" t="s">
        <v>22</v>
      </c>
      <c r="H75" s="61">
        <v>258</v>
      </c>
      <c r="I75" s="62">
        <f t="shared" si="0"/>
        <v>103.2</v>
      </c>
      <c r="J75" s="63">
        <v>0.4</v>
      </c>
      <c r="K75" s="63">
        <v>0.43099999999999999</v>
      </c>
      <c r="L75" s="63">
        <v>0.33300000000000002</v>
      </c>
      <c r="M75" s="64">
        <f t="shared" si="1"/>
        <v>0.77262180974477968</v>
      </c>
      <c r="N75" s="64">
        <f>(L75*100/J75)/100</f>
        <v>0.83250000000000002</v>
      </c>
      <c r="O75" s="64">
        <f t="shared" si="2"/>
        <v>0.22737819025522032</v>
      </c>
      <c r="P75" s="64">
        <f t="shared" si="2"/>
        <v>0.16749999999999998</v>
      </c>
      <c r="Q75" s="65">
        <f>H75/M75</f>
        <v>333.9279279279279</v>
      </c>
    </row>
    <row r="76" spans="1:17" x14ac:dyDescent="0.2">
      <c r="A76" s="9">
        <f t="shared" si="4"/>
        <v>75</v>
      </c>
      <c r="B76" s="66" t="s">
        <v>17</v>
      </c>
      <c r="C76" s="60" t="s">
        <v>23</v>
      </c>
      <c r="D76" s="60" t="s">
        <v>123</v>
      </c>
      <c r="E76" s="60" t="s">
        <v>20</v>
      </c>
      <c r="F76" s="60" t="s">
        <v>25</v>
      </c>
      <c r="G76" s="60" t="s">
        <v>22</v>
      </c>
      <c r="H76" s="61">
        <v>198.33</v>
      </c>
      <c r="I76" s="62">
        <f t="shared" si="0"/>
        <v>118.998</v>
      </c>
      <c r="J76" s="63">
        <v>0.6</v>
      </c>
      <c r="K76" s="63">
        <v>0.625</v>
      </c>
      <c r="L76" s="63">
        <v>0.5</v>
      </c>
      <c r="M76" s="64">
        <f t="shared" si="1"/>
        <v>0.8</v>
      </c>
      <c r="N76" s="64">
        <f>(L76*100/J76)/100</f>
        <v>0.83333333333333348</v>
      </c>
      <c r="O76" s="64">
        <f t="shared" si="2"/>
        <v>0.19999999999999996</v>
      </c>
      <c r="P76" s="64">
        <f t="shared" si="2"/>
        <v>0.16666666666666652</v>
      </c>
      <c r="Q76" s="65">
        <f>H76/M76</f>
        <v>247.91249999999999</v>
      </c>
    </row>
    <row r="77" spans="1:17" x14ac:dyDescent="0.2">
      <c r="A77" s="9">
        <f t="shared" si="4"/>
        <v>76</v>
      </c>
      <c r="B77" s="66" t="s">
        <v>17</v>
      </c>
      <c r="C77" s="60" t="s">
        <v>23</v>
      </c>
      <c r="D77" s="60" t="s">
        <v>124</v>
      </c>
      <c r="E77" s="60" t="s">
        <v>20</v>
      </c>
      <c r="F77" s="60" t="s">
        <v>25</v>
      </c>
      <c r="G77" s="60" t="s">
        <v>22</v>
      </c>
      <c r="H77" s="61">
        <v>185.33</v>
      </c>
      <c r="I77" s="62">
        <f t="shared" si="0"/>
        <v>111.19800000000001</v>
      </c>
      <c r="J77" s="63">
        <v>0.6</v>
      </c>
      <c r="K77" s="63">
        <v>0.58799999999999997</v>
      </c>
      <c r="L77" s="63">
        <v>0.54100000000000004</v>
      </c>
      <c r="M77" s="64">
        <f t="shared" si="1"/>
        <v>0.92006802721088443</v>
      </c>
      <c r="N77" s="64">
        <f>(L77*100/J77)/100</f>
        <v>0.90166666666666673</v>
      </c>
      <c r="O77" s="64">
        <f t="shared" si="2"/>
        <v>7.9931972789115568E-2</v>
      </c>
      <c r="P77" s="64">
        <f t="shared" si="2"/>
        <v>9.8333333333333273E-2</v>
      </c>
      <c r="Q77" s="65">
        <f>H77/M77</f>
        <v>201.43075785582255</v>
      </c>
    </row>
    <row r="78" spans="1:17" x14ac:dyDescent="0.2">
      <c r="A78" s="9">
        <f t="shared" si="4"/>
        <v>77</v>
      </c>
      <c r="B78" s="66" t="s">
        <v>17</v>
      </c>
      <c r="C78" s="60" t="s">
        <v>48</v>
      </c>
      <c r="D78" s="60" t="s">
        <v>125</v>
      </c>
      <c r="E78" s="60" t="s">
        <v>20</v>
      </c>
      <c r="F78" s="60" t="s">
        <v>21</v>
      </c>
      <c r="G78" s="60" t="s">
        <v>22</v>
      </c>
      <c r="H78" s="61">
        <v>350</v>
      </c>
      <c r="I78" s="62">
        <f t="shared" si="0"/>
        <v>350</v>
      </c>
      <c r="J78" s="63">
        <v>1</v>
      </c>
      <c r="K78" s="63">
        <v>1.0129999999999999</v>
      </c>
      <c r="L78" s="63">
        <v>0.88800000000000001</v>
      </c>
      <c r="M78" s="64">
        <f t="shared" si="1"/>
        <v>0.87660414610069115</v>
      </c>
      <c r="N78" s="64">
        <f>(L78*100/J78)/100</f>
        <v>0.88800000000000001</v>
      </c>
      <c r="O78" s="64">
        <f t="shared" si="2"/>
        <v>0.12339585389930885</v>
      </c>
      <c r="P78" s="64">
        <f t="shared" si="2"/>
        <v>0.11199999999999999</v>
      </c>
      <c r="Q78" s="65">
        <f>H78/M78</f>
        <v>399.26801801801798</v>
      </c>
    </row>
    <row r="79" spans="1:17" x14ac:dyDescent="0.2">
      <c r="A79" s="9">
        <f t="shared" si="4"/>
        <v>78</v>
      </c>
      <c r="B79" s="66" t="s">
        <v>50</v>
      </c>
      <c r="C79" s="60" t="s">
        <v>51</v>
      </c>
      <c r="D79" s="60" t="s">
        <v>126</v>
      </c>
      <c r="E79" s="60" t="s">
        <v>28</v>
      </c>
      <c r="F79" s="60" t="s">
        <v>21</v>
      </c>
      <c r="G79" s="60" t="s">
        <v>22</v>
      </c>
      <c r="H79" s="61">
        <v>188.9</v>
      </c>
      <c r="I79" s="62">
        <f t="shared" si="0"/>
        <v>95.205600000000004</v>
      </c>
      <c r="J79" s="63">
        <v>0.504</v>
      </c>
      <c r="K79" s="63">
        <v>0.48</v>
      </c>
      <c r="L79" s="63">
        <v>0.26700000000000002</v>
      </c>
      <c r="M79" s="64">
        <f t="shared" si="1"/>
        <v>0.55625000000000002</v>
      </c>
      <c r="N79" s="64">
        <f>(L79*100/J79)/100</f>
        <v>0.52976190476190477</v>
      </c>
      <c r="O79" s="64">
        <f t="shared" si="2"/>
        <v>0.44374999999999998</v>
      </c>
      <c r="P79" s="64">
        <f t="shared" si="2"/>
        <v>0.47023809523809523</v>
      </c>
      <c r="Q79" s="65">
        <f>H79/M79</f>
        <v>339.59550561797755</v>
      </c>
    </row>
    <row r="80" spans="1:17" x14ac:dyDescent="0.2">
      <c r="A80" s="9">
        <f t="shared" si="4"/>
        <v>79</v>
      </c>
      <c r="B80" s="66" t="s">
        <v>50</v>
      </c>
      <c r="C80" s="60" t="s">
        <v>50</v>
      </c>
      <c r="D80" s="60" t="s">
        <v>127</v>
      </c>
      <c r="E80" s="60" t="s">
        <v>20</v>
      </c>
      <c r="F80" s="60" t="s">
        <v>38</v>
      </c>
      <c r="G80" s="60" t="s">
        <v>39</v>
      </c>
      <c r="H80" s="61">
        <v>198</v>
      </c>
      <c r="I80" s="62">
        <f t="shared" si="0"/>
        <v>99</v>
      </c>
      <c r="J80" s="63">
        <v>0.5</v>
      </c>
      <c r="K80" s="63">
        <v>0.49099999999999999</v>
      </c>
      <c r="L80" s="63">
        <v>0.45100000000000001</v>
      </c>
      <c r="M80" s="64">
        <f t="shared" si="1"/>
        <v>0.91853360488798375</v>
      </c>
      <c r="N80" s="64">
        <f>(L80*100/J80)/100</f>
        <v>0.90200000000000002</v>
      </c>
      <c r="O80" s="64">
        <f t="shared" si="2"/>
        <v>8.1466395112016254E-2</v>
      </c>
      <c r="P80" s="64">
        <f t="shared" si="2"/>
        <v>9.7999999999999976E-2</v>
      </c>
      <c r="Q80" s="65">
        <f>H80/M80</f>
        <v>215.5609756097561</v>
      </c>
    </row>
    <row r="81" spans="1:17" x14ac:dyDescent="0.2">
      <c r="A81" s="9">
        <f t="shared" si="4"/>
        <v>80</v>
      </c>
      <c r="B81" s="67" t="s">
        <v>17</v>
      </c>
      <c r="C81" s="68" t="s">
        <v>18</v>
      </c>
      <c r="D81" s="68" t="s">
        <v>128</v>
      </c>
      <c r="E81" s="68" t="s">
        <v>20</v>
      </c>
      <c r="F81" s="68" t="s">
        <v>21</v>
      </c>
      <c r="G81" s="68" t="s">
        <v>22</v>
      </c>
      <c r="H81" s="69">
        <f>1*82/0.5</f>
        <v>164</v>
      </c>
      <c r="I81" s="70">
        <f t="shared" si="0"/>
        <v>82</v>
      </c>
      <c r="J81" s="71">
        <v>0.5</v>
      </c>
      <c r="K81" s="71">
        <v>0.51700000000000002</v>
      </c>
      <c r="L81" s="71">
        <v>0.42299999999999999</v>
      </c>
      <c r="M81" s="72">
        <f t="shared" si="1"/>
        <v>0.81818181818181812</v>
      </c>
      <c r="N81" s="72">
        <f>(L81*100/J81)/100</f>
        <v>0.84599999999999997</v>
      </c>
      <c r="O81" s="72">
        <f t="shared" si="2"/>
        <v>0.18181818181818188</v>
      </c>
      <c r="P81" s="72">
        <f t="shared" si="2"/>
        <v>0.15400000000000003</v>
      </c>
      <c r="Q81" s="73">
        <f>H81/M81</f>
        <v>200.44444444444446</v>
      </c>
    </row>
    <row r="82" spans="1:17" x14ac:dyDescent="0.2">
      <c r="A82" s="9">
        <f t="shared" si="4"/>
        <v>81</v>
      </c>
      <c r="B82" s="74" t="s">
        <v>50</v>
      </c>
      <c r="C82" s="53" t="s">
        <v>67</v>
      </c>
      <c r="D82" s="53" t="s">
        <v>129</v>
      </c>
      <c r="E82" s="53" t="s">
        <v>20</v>
      </c>
      <c r="F82" s="53" t="s">
        <v>38</v>
      </c>
      <c r="G82" s="53" t="s">
        <v>39</v>
      </c>
      <c r="H82" s="54"/>
      <c r="I82" s="55">
        <f t="shared" si="0"/>
        <v>0</v>
      </c>
      <c r="J82" s="56">
        <v>0.45400000000000001</v>
      </c>
      <c r="K82" s="56">
        <v>0.45</v>
      </c>
      <c r="L82" s="56">
        <v>0.44700000000000001</v>
      </c>
      <c r="M82" s="57">
        <f t="shared" si="1"/>
        <v>0.9933333333333334</v>
      </c>
      <c r="N82" s="57">
        <f>(L82*100/J82)/100</f>
        <v>0.98458149779735693</v>
      </c>
      <c r="O82" s="57">
        <f t="shared" si="2"/>
        <v>6.6666666666665986E-3</v>
      </c>
      <c r="P82" s="57">
        <f t="shared" si="2"/>
        <v>1.541850220264307E-2</v>
      </c>
      <c r="Q82" s="58">
        <f>H82/M82</f>
        <v>0</v>
      </c>
    </row>
    <row r="83" spans="1:17" x14ac:dyDescent="0.2">
      <c r="A83" s="9">
        <f t="shared" si="4"/>
        <v>82</v>
      </c>
      <c r="B83" s="74" t="s">
        <v>50</v>
      </c>
      <c r="C83" s="53" t="s">
        <v>51</v>
      </c>
      <c r="D83" s="53" t="s">
        <v>130</v>
      </c>
      <c r="E83" s="53" t="s">
        <v>20</v>
      </c>
      <c r="F83" s="53" t="s">
        <v>21</v>
      </c>
      <c r="G83" s="53" t="s">
        <v>22</v>
      </c>
      <c r="H83" s="54"/>
      <c r="I83" s="55">
        <f t="shared" si="0"/>
        <v>0</v>
      </c>
      <c r="J83" s="56">
        <v>0.45400000000000001</v>
      </c>
      <c r="K83" s="56">
        <v>0.46300000000000002</v>
      </c>
      <c r="L83" s="56">
        <v>0.39900000000000002</v>
      </c>
      <c r="M83" s="57">
        <f t="shared" si="1"/>
        <v>0.86177105831533485</v>
      </c>
      <c r="N83" s="57">
        <f>(L83*100/J83)/100</f>
        <v>0.87885462555066085</v>
      </c>
      <c r="O83" s="57">
        <f t="shared" si="2"/>
        <v>0.13822894168466515</v>
      </c>
      <c r="P83" s="57">
        <f t="shared" si="2"/>
        <v>0.12114537444933915</v>
      </c>
      <c r="Q83" s="58">
        <f>H83/M83</f>
        <v>0</v>
      </c>
    </row>
    <row r="84" spans="1:17" x14ac:dyDescent="0.2">
      <c r="A84" s="9">
        <f t="shared" si="4"/>
        <v>83</v>
      </c>
      <c r="B84" s="75" t="s">
        <v>17</v>
      </c>
      <c r="C84" s="76" t="s">
        <v>46</v>
      </c>
      <c r="D84" s="76" t="s">
        <v>131</v>
      </c>
      <c r="E84" s="76" t="s">
        <v>20</v>
      </c>
      <c r="F84" s="76" t="s">
        <v>38</v>
      </c>
      <c r="G84" s="76" t="s">
        <v>39</v>
      </c>
      <c r="H84" s="77">
        <f>1*408.18/0.907</f>
        <v>450.03307607497243</v>
      </c>
      <c r="I84" s="78">
        <f t="shared" si="0"/>
        <v>408.18</v>
      </c>
      <c r="J84" s="79">
        <v>0.90700000000000003</v>
      </c>
      <c r="K84" s="79">
        <v>0.93700000000000006</v>
      </c>
      <c r="L84" s="79">
        <v>0.88</v>
      </c>
      <c r="M84" s="80">
        <f>(L84*100/K84)/100</f>
        <v>0.93916755602988256</v>
      </c>
      <c r="N84" s="80">
        <f>(L84*100/J84)/100</f>
        <v>0.97023153252480698</v>
      </c>
      <c r="O84" s="80">
        <f t="shared" si="2"/>
        <v>6.0832443970117445E-2</v>
      </c>
      <c r="P84" s="80">
        <f t="shared" si="2"/>
        <v>2.9768467475193017E-2</v>
      </c>
      <c r="Q84" s="81">
        <f>H84/M84</f>
        <v>479.18294577528314</v>
      </c>
    </row>
    <row r="85" spans="1:17" x14ac:dyDescent="0.2">
      <c r="A85" s="9">
        <f t="shared" si="4"/>
        <v>84</v>
      </c>
      <c r="B85" s="82" t="s">
        <v>17</v>
      </c>
      <c r="C85" s="76" t="s">
        <v>83</v>
      </c>
      <c r="D85" s="76" t="s">
        <v>132</v>
      </c>
      <c r="E85" s="76" t="s">
        <v>20</v>
      </c>
      <c r="F85" s="76" t="s">
        <v>38</v>
      </c>
      <c r="G85" s="76" t="s">
        <v>39</v>
      </c>
      <c r="H85" s="77">
        <v>483.87</v>
      </c>
      <c r="I85" s="78">
        <f t="shared" si="0"/>
        <v>438.87009</v>
      </c>
      <c r="J85" s="79">
        <v>0.90700000000000003</v>
      </c>
      <c r="K85" s="79">
        <v>0.90100000000000002</v>
      </c>
      <c r="L85" s="79">
        <v>0.877</v>
      </c>
      <c r="M85" s="80">
        <f t="shared" si="1"/>
        <v>0.97336293007769148</v>
      </c>
      <c r="N85" s="80">
        <f>(L85*100/J85)/100</f>
        <v>0.9669239250275633</v>
      </c>
      <c r="O85" s="80">
        <f t="shared" si="2"/>
        <v>2.6637069922308521E-2</v>
      </c>
      <c r="P85" s="80">
        <f t="shared" si="2"/>
        <v>3.3076074972436698E-2</v>
      </c>
      <c r="Q85" s="81">
        <f>H85/M85</f>
        <v>497.11159635119725</v>
      </c>
    </row>
    <row r="86" spans="1:17" x14ac:dyDescent="0.2">
      <c r="A86" s="9">
        <f t="shared" si="4"/>
        <v>85</v>
      </c>
      <c r="B86" s="83" t="s">
        <v>17</v>
      </c>
      <c r="C86" s="76" t="s">
        <v>60</v>
      </c>
      <c r="D86" s="76" t="s">
        <v>133</v>
      </c>
      <c r="E86" s="76" t="s">
        <v>20</v>
      </c>
      <c r="F86" s="76" t="s">
        <v>134</v>
      </c>
      <c r="G86" s="76" t="s">
        <v>22</v>
      </c>
      <c r="H86" s="77">
        <v>244.5</v>
      </c>
      <c r="I86" s="78">
        <f t="shared" si="0"/>
        <v>244.5</v>
      </c>
      <c r="J86" s="79">
        <v>1</v>
      </c>
      <c r="K86" s="79">
        <v>1.089</v>
      </c>
      <c r="L86" s="79">
        <v>1.002</v>
      </c>
      <c r="M86" s="80">
        <f t="shared" si="1"/>
        <v>0.92011019283746565</v>
      </c>
      <c r="N86" s="80">
        <f>(L86*100/J86)/100</f>
        <v>1.002</v>
      </c>
      <c r="O86" s="80">
        <f t="shared" si="2"/>
        <v>7.9889807162534354E-2</v>
      </c>
      <c r="P86" s="80">
        <f t="shared" si="2"/>
        <v>-2.0000000000000018E-3</v>
      </c>
      <c r="Q86" s="81">
        <f>H86/M86</f>
        <v>265.72904191616766</v>
      </c>
    </row>
    <row r="87" spans="1:17" x14ac:dyDescent="0.2">
      <c r="A87" s="9">
        <f t="shared" si="4"/>
        <v>86</v>
      </c>
      <c r="B87" s="83" t="s">
        <v>17</v>
      </c>
      <c r="C87" s="76" t="s">
        <v>135</v>
      </c>
      <c r="D87" s="76" t="s">
        <v>136</v>
      </c>
      <c r="E87" s="76" t="s">
        <v>20</v>
      </c>
      <c r="F87" s="76" t="s">
        <v>21</v>
      </c>
      <c r="G87" s="76" t="s">
        <v>22</v>
      </c>
      <c r="H87" s="77">
        <v>367.57</v>
      </c>
      <c r="I87" s="78">
        <f t="shared" si="0"/>
        <v>367.57</v>
      </c>
      <c r="J87" s="79">
        <v>1</v>
      </c>
      <c r="K87" s="79">
        <v>1.0269999999999999</v>
      </c>
      <c r="L87" s="79">
        <v>0.93300000000000005</v>
      </c>
      <c r="M87" s="80">
        <f t="shared" si="1"/>
        <v>0.90847127555988338</v>
      </c>
      <c r="N87" s="80">
        <f>(L87*100/J87)/100</f>
        <v>0.93300000000000016</v>
      </c>
      <c r="O87" s="80">
        <f t="shared" si="2"/>
        <v>9.1528724440116616E-2</v>
      </c>
      <c r="P87" s="80">
        <f t="shared" si="2"/>
        <v>6.6999999999999837E-2</v>
      </c>
      <c r="Q87" s="81">
        <f>H87/M87</f>
        <v>404.6027759914254</v>
      </c>
    </row>
    <row r="88" spans="1:17" x14ac:dyDescent="0.2">
      <c r="A88" s="9">
        <f t="shared" si="4"/>
        <v>87</v>
      </c>
      <c r="B88" s="83" t="s">
        <v>17</v>
      </c>
      <c r="C88" s="76" t="s">
        <v>18</v>
      </c>
      <c r="D88" s="76" t="s">
        <v>137</v>
      </c>
      <c r="E88" s="76" t="s">
        <v>20</v>
      </c>
      <c r="F88" s="76" t="s">
        <v>21</v>
      </c>
      <c r="G88" s="76" t="s">
        <v>22</v>
      </c>
      <c r="H88" s="77">
        <v>204.09</v>
      </c>
      <c r="I88" s="78">
        <f t="shared" si="0"/>
        <v>408.18</v>
      </c>
      <c r="J88" s="79">
        <v>2</v>
      </c>
      <c r="K88" s="79">
        <v>1.986</v>
      </c>
      <c r="L88" s="79">
        <v>1.9350000000000001</v>
      </c>
      <c r="M88" s="80">
        <f t="shared" si="1"/>
        <v>0.97432024169184284</v>
      </c>
      <c r="N88" s="80">
        <f>(L88*100/J88)/100</f>
        <v>0.96750000000000003</v>
      </c>
      <c r="O88" s="80">
        <f t="shared" si="2"/>
        <v>2.5679758308157163E-2</v>
      </c>
      <c r="P88" s="80">
        <f t="shared" si="2"/>
        <v>3.2499999999999973E-2</v>
      </c>
      <c r="Q88" s="81">
        <f>H88/M88</f>
        <v>209.46911627906979</v>
      </c>
    </row>
    <row r="89" spans="1:17" x14ac:dyDescent="0.2">
      <c r="A89" s="9">
        <f t="shared" si="4"/>
        <v>88</v>
      </c>
      <c r="B89" s="83" t="s">
        <v>50</v>
      </c>
      <c r="C89" s="76" t="s">
        <v>51</v>
      </c>
      <c r="D89" s="76" t="s">
        <v>138</v>
      </c>
      <c r="E89" s="76" t="s">
        <v>20</v>
      </c>
      <c r="F89" s="76" t="s">
        <v>139</v>
      </c>
      <c r="G89" s="76" t="s">
        <v>22</v>
      </c>
      <c r="H89" s="77">
        <v>381.94</v>
      </c>
      <c r="I89" s="78">
        <f t="shared" si="0"/>
        <v>346.80151999999998</v>
      </c>
      <c r="J89" s="79">
        <v>0.90800000000000003</v>
      </c>
      <c r="K89" s="79">
        <v>0.95</v>
      </c>
      <c r="L89" s="79">
        <v>0.93700000000000006</v>
      </c>
      <c r="M89" s="80">
        <f t="shared" si="1"/>
        <v>0.98631578947368426</v>
      </c>
      <c r="N89" s="80">
        <f>(L89*100/J89)/100</f>
        <v>1.0319383259911894</v>
      </c>
      <c r="O89" s="80">
        <f t="shared" si="2"/>
        <v>1.3684210526315743E-2</v>
      </c>
      <c r="P89" s="80">
        <f t="shared" si="2"/>
        <v>-3.1938325991189398E-2</v>
      </c>
      <c r="Q89" s="81">
        <f>H89/M89</f>
        <v>387.23906083244395</v>
      </c>
    </row>
    <row r="90" spans="1:17" x14ac:dyDescent="0.2">
      <c r="A90" s="9">
        <f t="shared" si="4"/>
        <v>89</v>
      </c>
      <c r="B90" s="83" t="s">
        <v>50</v>
      </c>
      <c r="C90" s="76" t="s">
        <v>51</v>
      </c>
      <c r="D90" s="76" t="s">
        <v>140</v>
      </c>
      <c r="E90" s="76" t="s">
        <v>20</v>
      </c>
      <c r="F90" s="76" t="s">
        <v>139</v>
      </c>
      <c r="G90" s="76" t="s">
        <v>22</v>
      </c>
      <c r="H90" s="77">
        <v>370.67</v>
      </c>
      <c r="I90" s="78">
        <f t="shared" si="0"/>
        <v>336.56836000000004</v>
      </c>
      <c r="J90" s="79">
        <v>0.90800000000000003</v>
      </c>
      <c r="K90" s="79">
        <v>1.091</v>
      </c>
      <c r="L90" s="79">
        <v>0.97699999999999998</v>
      </c>
      <c r="M90" s="80">
        <f t="shared" si="1"/>
        <v>0.89550870760769941</v>
      </c>
      <c r="N90" s="80">
        <f>(L90*100/J90)/100</f>
        <v>1.0759911894273129</v>
      </c>
      <c r="O90" s="80">
        <f t="shared" si="2"/>
        <v>0.10449129239230059</v>
      </c>
      <c r="P90" s="80">
        <f t="shared" si="2"/>
        <v>-7.5991189427312866E-2</v>
      </c>
      <c r="Q90" s="81">
        <f>H90/M90</f>
        <v>413.92115660184237</v>
      </c>
    </row>
    <row r="91" spans="1:17" x14ac:dyDescent="0.2">
      <c r="A91" s="9">
        <f t="shared" si="4"/>
        <v>90</v>
      </c>
      <c r="B91" s="83" t="s">
        <v>50</v>
      </c>
      <c r="C91" s="76" t="s">
        <v>67</v>
      </c>
      <c r="D91" s="76" t="s">
        <v>141</v>
      </c>
      <c r="E91" s="76" t="s">
        <v>20</v>
      </c>
      <c r="F91" s="76" t="s">
        <v>38</v>
      </c>
      <c r="G91" s="76" t="s">
        <v>39</v>
      </c>
      <c r="H91" s="77">
        <v>389.65</v>
      </c>
      <c r="I91" s="78">
        <f t="shared" si="0"/>
        <v>264.96199999999999</v>
      </c>
      <c r="J91" s="79">
        <v>0.68</v>
      </c>
      <c r="K91" s="79">
        <v>0.75700000000000001</v>
      </c>
      <c r="L91" s="79">
        <v>0.70899999999999996</v>
      </c>
      <c r="M91" s="80">
        <f t="shared" si="1"/>
        <v>0.93659180977542922</v>
      </c>
      <c r="N91" s="80">
        <f>(L91*100/J91)/100</f>
        <v>1.0426470588235293</v>
      </c>
      <c r="O91" s="80">
        <f t="shared" si="2"/>
        <v>6.3408190224570782E-2</v>
      </c>
      <c r="P91" s="80">
        <f t="shared" si="2"/>
        <v>-4.264705882352926E-2</v>
      </c>
      <c r="Q91" s="81">
        <f>H91/M91</f>
        <v>416.02968970380823</v>
      </c>
    </row>
    <row r="92" spans="1:17" x14ac:dyDescent="0.2">
      <c r="A92" s="9">
        <f t="shared" si="4"/>
        <v>91</v>
      </c>
      <c r="B92" s="83" t="s">
        <v>50</v>
      </c>
      <c r="C92" s="76" t="s">
        <v>67</v>
      </c>
      <c r="D92" s="76" t="s">
        <v>142</v>
      </c>
      <c r="E92" s="76" t="s">
        <v>20</v>
      </c>
      <c r="F92" s="76" t="s">
        <v>38</v>
      </c>
      <c r="G92" s="76" t="s">
        <v>39</v>
      </c>
      <c r="H92" s="77">
        <v>404.7</v>
      </c>
      <c r="I92" s="78">
        <f t="shared" si="0"/>
        <v>275.19600000000003</v>
      </c>
      <c r="J92" s="79">
        <v>0.68</v>
      </c>
      <c r="K92" s="79">
        <v>0.78700000000000003</v>
      </c>
      <c r="L92" s="79">
        <v>0.74099999999999999</v>
      </c>
      <c r="M92" s="80">
        <f t="shared" si="1"/>
        <v>0.94155019059720446</v>
      </c>
      <c r="N92" s="80">
        <f>(L92*100/J92)/100</f>
        <v>1.0897058823529411</v>
      </c>
      <c r="O92" s="80">
        <f t="shared" si="2"/>
        <v>5.8449809402795538E-2</v>
      </c>
      <c r="P92" s="80">
        <f t="shared" si="2"/>
        <v>-8.970588235294108E-2</v>
      </c>
      <c r="Q92" s="81">
        <f>H92/M92</f>
        <v>429.82307692307694</v>
      </c>
    </row>
    <row r="93" spans="1:17" x14ac:dyDescent="0.2">
      <c r="A93" s="9">
        <f t="shared" si="4"/>
        <v>92</v>
      </c>
      <c r="B93" s="84" t="s">
        <v>17</v>
      </c>
      <c r="C93" s="85" t="s">
        <v>18</v>
      </c>
      <c r="D93" s="85" t="s">
        <v>143</v>
      </c>
      <c r="E93" s="85" t="s">
        <v>28</v>
      </c>
      <c r="F93" s="85" t="s">
        <v>21</v>
      </c>
      <c r="G93" s="85" t="s">
        <v>22</v>
      </c>
      <c r="H93" s="86">
        <v>119</v>
      </c>
      <c r="I93" s="87">
        <f t="shared" si="0"/>
        <v>42.839999999999996</v>
      </c>
      <c r="J93" s="88">
        <v>0.36</v>
      </c>
      <c r="K93" s="88">
        <v>0.35399999999999998</v>
      </c>
      <c r="L93" s="88">
        <v>0.29799999999999999</v>
      </c>
      <c r="M93" s="89">
        <f t="shared" si="1"/>
        <v>0.84180790960451968</v>
      </c>
      <c r="N93" s="89">
        <f>(L93*100/J93)/100</f>
        <v>0.82777777777777772</v>
      </c>
      <c r="O93" s="89">
        <f t="shared" si="2"/>
        <v>0.15819209039548032</v>
      </c>
      <c r="P93" s="89">
        <f t="shared" si="2"/>
        <v>0.17222222222222228</v>
      </c>
      <c r="Q93" s="90">
        <f>H93/M93</f>
        <v>141.36241610738256</v>
      </c>
    </row>
    <row r="94" spans="1:17" x14ac:dyDescent="0.2">
      <c r="A94" s="9">
        <f t="shared" si="4"/>
        <v>93</v>
      </c>
      <c r="B94" s="84" t="s">
        <v>17</v>
      </c>
      <c r="C94" s="85" t="s">
        <v>40</v>
      </c>
      <c r="D94" s="85" t="s">
        <v>144</v>
      </c>
      <c r="E94" s="85" t="s">
        <v>28</v>
      </c>
      <c r="F94" s="85" t="s">
        <v>145</v>
      </c>
      <c r="G94" s="85" t="s">
        <v>22</v>
      </c>
      <c r="H94" s="86">
        <v>333.77</v>
      </c>
      <c r="I94" s="87">
        <f t="shared" si="0"/>
        <v>198.92691999999997</v>
      </c>
      <c r="J94" s="88">
        <v>0.59599999999999997</v>
      </c>
      <c r="K94" s="88">
        <v>0.54</v>
      </c>
      <c r="L94" s="88">
        <v>0.53700000000000003</v>
      </c>
      <c r="M94" s="89">
        <f t="shared" si="1"/>
        <v>0.99444444444444446</v>
      </c>
      <c r="N94" s="89">
        <f>(L94*100/J94)/100</f>
        <v>0.90100671140939614</v>
      </c>
      <c r="O94" s="89">
        <f t="shared" si="2"/>
        <v>5.5555555555555358E-3</v>
      </c>
      <c r="P94" s="89">
        <f t="shared" si="2"/>
        <v>9.8993288590603856E-2</v>
      </c>
      <c r="Q94" s="90">
        <f>H94/M94</f>
        <v>335.63463687150835</v>
      </c>
    </row>
    <row r="95" spans="1:17" x14ac:dyDescent="0.2">
      <c r="A95" s="9">
        <f t="shared" si="4"/>
        <v>94</v>
      </c>
      <c r="B95" s="84" t="s">
        <v>17</v>
      </c>
      <c r="C95" s="85" t="s">
        <v>18</v>
      </c>
      <c r="D95" s="85" t="s">
        <v>146</v>
      </c>
      <c r="E95" s="85" t="s">
        <v>20</v>
      </c>
      <c r="F95" s="85" t="s">
        <v>21</v>
      </c>
      <c r="G95" s="85" t="s">
        <v>22</v>
      </c>
      <c r="H95" s="86">
        <v>328</v>
      </c>
      <c r="I95" s="87">
        <f t="shared" si="0"/>
        <v>164</v>
      </c>
      <c r="J95" s="88">
        <v>0.5</v>
      </c>
      <c r="K95" s="88">
        <v>0.48</v>
      </c>
      <c r="L95" s="88">
        <v>0.38500000000000001</v>
      </c>
      <c r="M95" s="89">
        <f t="shared" si="1"/>
        <v>0.80208333333333348</v>
      </c>
      <c r="N95" s="89">
        <f>(L95*100/J95)/100</f>
        <v>0.77</v>
      </c>
      <c r="O95" s="89">
        <f t="shared" si="2"/>
        <v>0.19791666666666652</v>
      </c>
      <c r="P95" s="89">
        <f t="shared" si="2"/>
        <v>0.22999999999999998</v>
      </c>
      <c r="Q95" s="90">
        <f>H95/M95</f>
        <v>408.93506493506487</v>
      </c>
    </row>
    <row r="96" spans="1:17" x14ac:dyDescent="0.2">
      <c r="A96" s="9">
        <f t="shared" si="4"/>
        <v>95</v>
      </c>
      <c r="B96" s="91" t="s">
        <v>17</v>
      </c>
      <c r="C96" s="85" t="s">
        <v>83</v>
      </c>
      <c r="D96" s="85" t="s">
        <v>147</v>
      </c>
      <c r="E96" s="85" t="s">
        <v>20</v>
      </c>
      <c r="F96" s="85" t="s">
        <v>25</v>
      </c>
      <c r="G96" s="85" t="s">
        <v>22</v>
      </c>
      <c r="H96" s="86">
        <v>348</v>
      </c>
      <c r="I96" s="87">
        <f t="shared" si="0"/>
        <v>174</v>
      </c>
      <c r="J96" s="88">
        <v>0.5</v>
      </c>
      <c r="K96" s="88">
        <v>0.52200000000000002</v>
      </c>
      <c r="L96" s="88">
        <v>0.442</v>
      </c>
      <c r="M96" s="89">
        <f t="shared" si="1"/>
        <v>0.84674329501915713</v>
      </c>
      <c r="N96" s="89">
        <f>(L96*100/J96)/100</f>
        <v>0.88400000000000001</v>
      </c>
      <c r="O96" s="89">
        <f t="shared" si="2"/>
        <v>0.15325670498084287</v>
      </c>
      <c r="P96" s="89">
        <f t="shared" si="2"/>
        <v>0.11599999999999999</v>
      </c>
      <c r="Q96" s="90">
        <f>H96/M96</f>
        <v>410.98642533936652</v>
      </c>
    </row>
    <row r="97" spans="1:17" x14ac:dyDescent="0.2">
      <c r="A97" s="9">
        <f t="shared" si="4"/>
        <v>96</v>
      </c>
      <c r="B97" s="92" t="s">
        <v>50</v>
      </c>
      <c r="C97" s="85" t="s">
        <v>67</v>
      </c>
      <c r="D97" s="85" t="s">
        <v>148</v>
      </c>
      <c r="E97" s="85" t="s">
        <v>20</v>
      </c>
      <c r="F97" s="85" t="s">
        <v>38</v>
      </c>
      <c r="G97" s="85" t="s">
        <v>39</v>
      </c>
      <c r="H97" s="86">
        <v>438.33</v>
      </c>
      <c r="I97" s="87">
        <f>J97*H97/1</f>
        <v>199.00182000000001</v>
      </c>
      <c r="J97" s="88">
        <v>0.45400000000000001</v>
      </c>
      <c r="K97" s="88">
        <v>0.503</v>
      </c>
      <c r="L97" s="88">
        <v>0.49299999999999999</v>
      </c>
      <c r="M97" s="89">
        <f>(L97*100/K97)/100</f>
        <v>0.98011928429423445</v>
      </c>
      <c r="N97" s="89">
        <f>(L97*100/J97)/100</f>
        <v>1.0859030837004404</v>
      </c>
      <c r="O97" s="89">
        <f t="shared" ref="O97:P100" si="5">1-M97</f>
        <v>1.988071570576555E-2</v>
      </c>
      <c r="P97" s="89">
        <f t="shared" si="5"/>
        <v>-8.5903083700440419E-2</v>
      </c>
      <c r="Q97" s="90">
        <f>H97/M97</f>
        <v>447.22107505071</v>
      </c>
    </row>
    <row r="98" spans="1:17" x14ac:dyDescent="0.2">
      <c r="A98" s="9">
        <f t="shared" si="4"/>
        <v>97</v>
      </c>
      <c r="B98" s="92" t="s">
        <v>50</v>
      </c>
      <c r="C98" s="85" t="s">
        <v>67</v>
      </c>
      <c r="D98" s="85" t="s">
        <v>149</v>
      </c>
      <c r="E98" s="85" t="s">
        <v>20</v>
      </c>
      <c r="F98" s="85" t="s">
        <v>38</v>
      </c>
      <c r="G98" s="85" t="s">
        <v>39</v>
      </c>
      <c r="H98" s="86">
        <v>269</v>
      </c>
      <c r="I98" s="87">
        <f>J98*H98/1</f>
        <v>111.63499999999999</v>
      </c>
      <c r="J98" s="88">
        <v>0.41499999999999998</v>
      </c>
      <c r="K98" s="88">
        <v>0.41299999999999998</v>
      </c>
      <c r="L98" s="88">
        <v>0.39400000000000002</v>
      </c>
      <c r="M98" s="89">
        <f>(L98*100/K98)/100</f>
        <v>0.95399515738498797</v>
      </c>
      <c r="N98" s="89">
        <f>(L98*100/J98)/100</f>
        <v>0.94939759036144578</v>
      </c>
      <c r="O98" s="89">
        <f t="shared" si="5"/>
        <v>4.6004842615012032E-2</v>
      </c>
      <c r="P98" s="89">
        <f t="shared" si="5"/>
        <v>5.0602409638554224E-2</v>
      </c>
      <c r="Q98" s="90">
        <f>H98/M98</f>
        <v>281.97208121827407</v>
      </c>
    </row>
    <row r="99" spans="1:17" x14ac:dyDescent="0.2">
      <c r="A99" s="9">
        <f t="shared" si="4"/>
        <v>98</v>
      </c>
      <c r="B99" s="92" t="s">
        <v>50</v>
      </c>
      <c r="C99" s="85" t="s">
        <v>67</v>
      </c>
      <c r="D99" s="85" t="s">
        <v>150</v>
      </c>
      <c r="E99" s="85" t="s">
        <v>20</v>
      </c>
      <c r="F99" s="85" t="s">
        <v>38</v>
      </c>
      <c r="G99" s="85" t="s">
        <v>39</v>
      </c>
      <c r="H99" s="86">
        <v>405.29</v>
      </c>
      <c r="I99" s="87">
        <f>J99*H99/1</f>
        <v>184.00166000000002</v>
      </c>
      <c r="J99" s="88">
        <v>0.45400000000000001</v>
      </c>
      <c r="K99" s="88">
        <v>0.45400000000000001</v>
      </c>
      <c r="L99" s="88">
        <v>0.432</v>
      </c>
      <c r="M99" s="89">
        <f>(L99*100/K99)/100</f>
        <v>0.95154185022026438</v>
      </c>
      <c r="N99" s="89">
        <f>(L99*100/J99)/100</f>
        <v>0.95154185022026438</v>
      </c>
      <c r="O99" s="89">
        <f t="shared" si="5"/>
        <v>4.8458149779735615E-2</v>
      </c>
      <c r="P99" s="89">
        <f t="shared" si="5"/>
        <v>4.8458149779735615E-2</v>
      </c>
      <c r="Q99" s="90">
        <f>H99/M99</f>
        <v>425.92976851851853</v>
      </c>
    </row>
    <row r="100" spans="1:17" x14ac:dyDescent="0.2">
      <c r="A100" s="9">
        <f t="shared" si="4"/>
        <v>99</v>
      </c>
      <c r="B100" s="93" t="s">
        <v>50</v>
      </c>
      <c r="C100" s="85" t="s">
        <v>67</v>
      </c>
      <c r="D100" s="85" t="s">
        <v>151</v>
      </c>
      <c r="E100" s="85" t="s">
        <v>20</v>
      </c>
      <c r="F100" s="85" t="s">
        <v>38</v>
      </c>
      <c r="G100" s="85" t="s">
        <v>39</v>
      </c>
      <c r="H100" s="86">
        <v>284.14</v>
      </c>
      <c r="I100" s="87">
        <f>J100*H100/1</f>
        <v>128.99956</v>
      </c>
      <c r="J100" s="88">
        <v>0.45400000000000001</v>
      </c>
      <c r="K100" s="88">
        <v>0.46100000000000002</v>
      </c>
      <c r="L100" s="88">
        <v>0.45300000000000001</v>
      </c>
      <c r="M100" s="89">
        <f>(L100*100/K100)/100</f>
        <v>0.98264642082429499</v>
      </c>
      <c r="N100" s="89">
        <f>(L100*100/J100)/100</f>
        <v>0.99779735682819393</v>
      </c>
      <c r="O100" s="89">
        <f t="shared" si="5"/>
        <v>1.7353579175705014E-2</v>
      </c>
      <c r="P100" s="89">
        <f t="shared" si="5"/>
        <v>2.2026431718060735E-3</v>
      </c>
      <c r="Q100" s="90">
        <f>H100/M100</f>
        <v>289.15792494481235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Aziz</dc:creator>
  <cp:lastModifiedBy>Mariana Aziz</cp:lastModifiedBy>
  <dcterms:created xsi:type="dcterms:W3CDTF">2024-02-24T01:12:48Z</dcterms:created>
  <dcterms:modified xsi:type="dcterms:W3CDTF">2024-02-24T01:13:15Z</dcterms:modified>
</cp:coreProperties>
</file>